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4248" windowWidth="15336" windowHeight="4296" activeTab="2"/>
  </bookViews>
  <sheets>
    <sheet name="коэффициенты" sheetId="1" r:id="rId1"/>
    <sheet name="спорт" sheetId="2" r:id="rId2"/>
    <sheet name="фан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Tutty</author>
  </authors>
  <commentList>
    <comment ref="I4" authorId="0">
      <text>
        <r>
          <rPr>
            <sz val="8"/>
            <rFont val="Tahoma"/>
            <family val="0"/>
          </rPr>
          <t xml:space="preserve">КП 1, 21
</t>
        </r>
      </text>
    </comment>
    <comment ref="I52" authorId="0">
      <text>
        <r>
          <rPr>
            <b/>
            <sz val="8"/>
            <rFont val="Tahoma"/>
            <family val="0"/>
          </rPr>
          <t>КП 21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sz val="8"/>
            <rFont val="Tahoma"/>
            <family val="0"/>
          </rPr>
          <t xml:space="preserve">КП21
</t>
        </r>
      </text>
    </comment>
    <comment ref="I27" authorId="0">
      <text>
        <r>
          <rPr>
            <b/>
            <sz val="8"/>
            <rFont val="Tahoma"/>
            <family val="0"/>
          </rPr>
          <t>КП 15, 21</t>
        </r>
        <r>
          <rPr>
            <sz val="8"/>
            <rFont val="Tahoma"/>
            <family val="0"/>
          </rPr>
          <t xml:space="preserve">
</t>
        </r>
      </text>
    </comment>
    <comment ref="I32" authorId="0">
      <text>
        <r>
          <rPr>
            <sz val="8"/>
            <rFont val="Tahoma"/>
            <family val="0"/>
          </rPr>
          <t xml:space="preserve">КП 12, 14, 15, 21
</t>
        </r>
      </text>
    </comment>
    <comment ref="I39" authorId="0">
      <text>
        <r>
          <rPr>
            <b/>
            <sz val="8"/>
            <rFont val="Tahoma"/>
            <family val="0"/>
          </rPr>
          <t>КП 1</t>
        </r>
      </text>
    </comment>
    <comment ref="I40" authorId="0">
      <text>
        <r>
          <rPr>
            <b/>
            <sz val="8"/>
            <rFont val="Tahoma"/>
            <family val="0"/>
          </rPr>
          <t>КП 21</t>
        </r>
        <r>
          <rPr>
            <sz val="8"/>
            <rFont val="Tahoma"/>
            <family val="0"/>
          </rPr>
          <t xml:space="preserve">
</t>
        </r>
      </text>
    </comment>
    <comment ref="I44" authorId="0">
      <text>
        <r>
          <rPr>
            <b/>
            <sz val="8"/>
            <rFont val="Tahoma"/>
            <family val="0"/>
          </rPr>
          <t>КП 21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b/>
            <sz val="8"/>
            <rFont val="Tahoma"/>
            <family val="0"/>
          </rPr>
          <t>КП 21</t>
        </r>
        <r>
          <rPr>
            <sz val="8"/>
            <rFont val="Tahoma"/>
            <family val="0"/>
          </rPr>
          <t xml:space="preserve">
</t>
        </r>
      </text>
    </comment>
    <comment ref="I49" authorId="0">
      <text>
        <r>
          <rPr>
            <b/>
            <sz val="8"/>
            <rFont val="Tahoma"/>
            <family val="0"/>
          </rPr>
          <t>КП 21</t>
        </r>
        <r>
          <rPr>
            <sz val="8"/>
            <rFont val="Tahoma"/>
            <family val="0"/>
          </rPr>
          <t xml:space="preserve">
</t>
        </r>
      </text>
    </comment>
    <comment ref="I57" authorId="0">
      <text>
        <r>
          <rPr>
            <b/>
            <sz val="8"/>
            <rFont val="Tahoma"/>
            <family val="0"/>
          </rPr>
          <t>КП 21</t>
        </r>
        <r>
          <rPr>
            <sz val="8"/>
            <rFont val="Tahoma"/>
            <family val="0"/>
          </rPr>
          <t xml:space="preserve">
</t>
        </r>
      </text>
    </comment>
    <comment ref="I58" authorId="0">
      <text>
        <r>
          <rPr>
            <b/>
            <sz val="8"/>
            <rFont val="Tahoma"/>
            <family val="0"/>
          </rPr>
          <t>КП 21</t>
        </r>
        <r>
          <rPr>
            <sz val="8"/>
            <rFont val="Tahoma"/>
            <family val="0"/>
          </rPr>
          <t xml:space="preserve">
</t>
        </r>
      </text>
    </comment>
    <comment ref="I59" authorId="0">
      <text>
        <r>
          <rPr>
            <b/>
            <sz val="8"/>
            <rFont val="Tahoma"/>
            <family val="0"/>
          </rPr>
          <t>КП 21</t>
        </r>
        <r>
          <rPr>
            <sz val="8"/>
            <rFont val="Tahoma"/>
            <family val="0"/>
          </rPr>
          <t xml:space="preserve">
</t>
        </r>
      </text>
    </comment>
    <comment ref="I63" authorId="0">
      <text>
        <r>
          <rPr>
            <b/>
            <sz val="8"/>
            <rFont val="Tahoma"/>
            <family val="0"/>
          </rPr>
          <t>КП 12</t>
        </r>
        <r>
          <rPr>
            <sz val="8"/>
            <rFont val="Tahoma"/>
            <family val="0"/>
          </rPr>
          <t xml:space="preserve">
</t>
        </r>
      </text>
    </comment>
    <comment ref="I71" authorId="0">
      <text>
        <r>
          <rPr>
            <b/>
            <sz val="8"/>
            <rFont val="Tahoma"/>
            <family val="0"/>
          </rPr>
          <t>КП 21</t>
        </r>
        <r>
          <rPr>
            <sz val="8"/>
            <rFont val="Tahoma"/>
            <family val="0"/>
          </rPr>
          <t xml:space="preserve">
</t>
        </r>
      </text>
    </comment>
    <comment ref="I97" authorId="0">
      <text>
        <r>
          <rPr>
            <b/>
            <sz val="8"/>
            <rFont val="Tahoma"/>
            <family val="0"/>
          </rPr>
          <t>КП 12, 14, 15</t>
        </r>
        <r>
          <rPr>
            <sz val="8"/>
            <rFont val="Tahoma"/>
            <family val="0"/>
          </rPr>
          <t xml:space="preserve">
</t>
        </r>
      </text>
    </comment>
    <comment ref="I100" authorId="0">
      <text>
        <r>
          <rPr>
            <b/>
            <sz val="8"/>
            <rFont val="Tahoma"/>
            <family val="0"/>
          </rPr>
          <t>КП 15,21</t>
        </r>
        <r>
          <rPr>
            <sz val="8"/>
            <rFont val="Tahoma"/>
            <family val="0"/>
          </rPr>
          <t xml:space="preserve">
</t>
        </r>
      </text>
    </comment>
    <comment ref="I127" authorId="0">
      <text>
        <r>
          <rPr>
            <b/>
            <sz val="8"/>
            <rFont val="Tahoma"/>
            <family val="0"/>
          </rPr>
          <t>КП 14, 21</t>
        </r>
        <r>
          <rPr>
            <sz val="8"/>
            <rFont val="Tahoma"/>
            <family val="0"/>
          </rPr>
          <t xml:space="preserve">
</t>
        </r>
      </text>
    </comment>
    <comment ref="I151" authorId="0">
      <text>
        <r>
          <rPr>
            <b/>
            <sz val="8"/>
            <rFont val="Tahoma"/>
            <family val="0"/>
          </rPr>
          <t>кп 24</t>
        </r>
        <r>
          <rPr>
            <sz val="8"/>
            <rFont val="Tahoma"/>
            <family val="0"/>
          </rPr>
          <t xml:space="preserve">
</t>
        </r>
      </text>
    </comment>
    <comment ref="I162" authorId="0">
      <text>
        <r>
          <rPr>
            <b/>
            <sz val="8"/>
            <rFont val="Tahoma"/>
            <family val="0"/>
          </rPr>
          <t>кп 15</t>
        </r>
        <r>
          <rPr>
            <sz val="8"/>
            <rFont val="Tahoma"/>
            <family val="0"/>
          </rPr>
          <t xml:space="preserve">
</t>
        </r>
      </text>
    </comment>
    <comment ref="I164" authorId="0">
      <text>
        <r>
          <rPr>
            <b/>
            <sz val="8"/>
            <rFont val="Tahoma"/>
            <family val="0"/>
          </rPr>
          <t>кп 9, 12, 14, 15, 24</t>
        </r>
        <r>
          <rPr>
            <sz val="8"/>
            <rFont val="Tahoma"/>
            <family val="0"/>
          </rPr>
          <t xml:space="preserve">
</t>
        </r>
      </text>
    </comment>
    <comment ref="I166" authorId="0">
      <text>
        <r>
          <rPr>
            <b/>
            <sz val="8"/>
            <rFont val="Tahoma"/>
            <family val="0"/>
          </rPr>
          <t>кп 12</t>
        </r>
      </text>
    </comment>
  </commentList>
</comments>
</file>

<file path=xl/sharedStrings.xml><?xml version="1.0" encoding="utf-8"?>
<sst xmlns="http://schemas.openxmlformats.org/spreadsheetml/2006/main" count="846" uniqueCount="587">
  <si>
    <t>05:57:58</t>
  </si>
  <si>
    <t>CHE Rally Team</t>
  </si>
  <si>
    <t>06:13:25</t>
  </si>
  <si>
    <t>ЖИВЧИКИ</t>
  </si>
  <si>
    <t>06:14:36</t>
  </si>
  <si>
    <t>Бармалей и Мальвина</t>
  </si>
  <si>
    <t>06:16:01</t>
  </si>
  <si>
    <t>Дьюды</t>
  </si>
  <si>
    <t>06:18:02</t>
  </si>
  <si>
    <t>Полосатое движение</t>
  </si>
  <si>
    <t>06:20:21</t>
  </si>
  <si>
    <t>06:22:00</t>
  </si>
  <si>
    <t>SAMOGID.RU</t>
  </si>
  <si>
    <t>06:24:34</t>
  </si>
  <si>
    <t>Gektor</t>
  </si>
  <si>
    <t>06:24:58</t>
  </si>
  <si>
    <t>Внезапная радость</t>
  </si>
  <si>
    <t>06:30:33</t>
  </si>
  <si>
    <t>06:39:04</t>
  </si>
  <si>
    <t>06:47:38</t>
  </si>
  <si>
    <t>Воробьи</t>
  </si>
  <si>
    <t>06:48:16</t>
  </si>
  <si>
    <t>ПРОХОДИМЦЫ</t>
  </si>
  <si>
    <t>06:48:30</t>
  </si>
  <si>
    <t>Кабэса Мадэра!</t>
  </si>
  <si>
    <t>06:50:08</t>
  </si>
  <si>
    <t>06:53:37</t>
  </si>
  <si>
    <t>ДиМки</t>
  </si>
  <si>
    <t>06:57:15</t>
  </si>
  <si>
    <t>Веселые опоссумы</t>
  </si>
  <si>
    <t>06:58:39</t>
  </si>
  <si>
    <t>Шнивоводы</t>
  </si>
  <si>
    <t>06:58:50</t>
  </si>
  <si>
    <t>ФОРСАЖЖЖ</t>
  </si>
  <si>
    <t>06:59:26</t>
  </si>
  <si>
    <t>07:06:37</t>
  </si>
  <si>
    <t>07:07:17</t>
  </si>
  <si>
    <t>Алые паруса</t>
  </si>
  <si>
    <t>07:08:29</t>
  </si>
  <si>
    <t>ProГон</t>
  </si>
  <si>
    <t>07:13:43</t>
  </si>
  <si>
    <t>Братья Пилоты</t>
  </si>
  <si>
    <t>07:15:56</t>
  </si>
  <si>
    <t>MINDELTEAM</t>
  </si>
  <si>
    <t>07:17:37</t>
  </si>
  <si>
    <t>Золотой запас</t>
  </si>
  <si>
    <t>07:19:18</t>
  </si>
  <si>
    <t>Синий Енот</t>
  </si>
  <si>
    <t>07:21:22</t>
  </si>
  <si>
    <t>ЛЮБИТЕЛИ ЭТОГО ДЕЛА...</t>
  </si>
  <si>
    <t>07:21:48</t>
  </si>
  <si>
    <t>Петровы</t>
  </si>
  <si>
    <t>07:30:07</t>
  </si>
  <si>
    <t>Алиса на Зюзюке</t>
  </si>
  <si>
    <t>07:33:00</t>
  </si>
  <si>
    <t>Весёлый поселок</t>
  </si>
  <si>
    <t>07:35:51</t>
  </si>
  <si>
    <t>07:39:08</t>
  </si>
  <si>
    <t>Scorpions</t>
  </si>
  <si>
    <t>07:41:29</t>
  </si>
  <si>
    <t>07:47:42</t>
  </si>
  <si>
    <t>4FUN (forFUN)</t>
  </si>
  <si>
    <t>07:53:57</t>
  </si>
  <si>
    <t>07:55:28</t>
  </si>
  <si>
    <t>NWQевы (Энвекуевы)</t>
  </si>
  <si>
    <t>07:56:57</t>
  </si>
  <si>
    <t>07:57:33</t>
  </si>
  <si>
    <t>Лесной разбойник</t>
  </si>
  <si>
    <t>07:58:50</t>
  </si>
  <si>
    <t>07:59:38</t>
  </si>
  <si>
    <t>Педаль за отвагу</t>
  </si>
  <si>
    <t>08:00:36</t>
  </si>
  <si>
    <t>OMEGA</t>
  </si>
  <si>
    <t>08:04:23</t>
  </si>
  <si>
    <t>Дамы На Дороге (ДНД)</t>
  </si>
  <si>
    <t>08:07:31</t>
  </si>
  <si>
    <t>08:11:23</t>
  </si>
  <si>
    <t>Джон Сильвер</t>
  </si>
  <si>
    <t>08:15:15</t>
  </si>
  <si>
    <t>ORANGE</t>
  </si>
  <si>
    <t>08:16:10</t>
  </si>
  <si>
    <t>лошаки</t>
  </si>
  <si>
    <t>08:16:11</t>
  </si>
  <si>
    <t>08:16:48</t>
  </si>
  <si>
    <t>Где Купон?</t>
  </si>
  <si>
    <t>08:19:53</t>
  </si>
  <si>
    <t>Woody</t>
  </si>
  <si>
    <t>08:21:35</t>
  </si>
  <si>
    <t>08:24:28</t>
  </si>
  <si>
    <t>А4</t>
  </si>
  <si>
    <t>08:24:46</t>
  </si>
  <si>
    <t>Лунатики</t>
  </si>
  <si>
    <t>08:26:02</t>
  </si>
  <si>
    <t>08:30:37</t>
  </si>
  <si>
    <t>Стремительные пердуны</t>
  </si>
  <si>
    <t>08:32:17</t>
  </si>
  <si>
    <t>ТоЯма ТоКанава</t>
  </si>
  <si>
    <t>08:32:58</t>
  </si>
  <si>
    <t>New Route</t>
  </si>
  <si>
    <t>08:33:55</t>
  </si>
  <si>
    <t>08:34:21</t>
  </si>
  <si>
    <t>ALGA</t>
  </si>
  <si>
    <t>08:37:41</t>
  </si>
  <si>
    <t>Ришка  и Ко</t>
  </si>
  <si>
    <t>08:39:40</t>
  </si>
  <si>
    <t>Дольче Витара</t>
  </si>
  <si>
    <t>08:42:18</t>
  </si>
  <si>
    <t>Лесные черепашки</t>
  </si>
  <si>
    <t>08:47:23</t>
  </si>
  <si>
    <t>RED RAM</t>
  </si>
  <si>
    <t>08:48:40</t>
  </si>
  <si>
    <t>Красавчег Аня</t>
  </si>
  <si>
    <t>08:49:06</t>
  </si>
  <si>
    <t>BenderCAR</t>
  </si>
  <si>
    <t>08:53:28</t>
  </si>
  <si>
    <t>Дядя Федор пес и кот</t>
  </si>
  <si>
    <t>08:55:58</t>
  </si>
  <si>
    <t>GRINSVAR</t>
  </si>
  <si>
    <t>08:57:49</t>
  </si>
  <si>
    <t>Супер-Минькины</t>
  </si>
  <si>
    <t>08:58:17</t>
  </si>
  <si>
    <t>Винтокрылый терминатор</t>
  </si>
  <si>
    <t>09:06:57</t>
  </si>
  <si>
    <t>Ёшкины коты</t>
  </si>
  <si>
    <t>09:07:05</t>
  </si>
  <si>
    <t>MEGA Надежда</t>
  </si>
  <si>
    <t>09:11:37</t>
  </si>
  <si>
    <t>09:12:55</t>
  </si>
  <si>
    <t>вжик</t>
  </si>
  <si>
    <t>09:28:21</t>
  </si>
  <si>
    <t>охотники за удачей</t>
  </si>
  <si>
    <t>09:30:56</t>
  </si>
  <si>
    <t>Karapuz и K</t>
  </si>
  <si>
    <t>09:35:09</t>
  </si>
  <si>
    <t>CGTeam2</t>
  </si>
  <si>
    <t>09:37:36</t>
  </si>
  <si>
    <t>09:38:38</t>
  </si>
  <si>
    <t>VladimirovS</t>
  </si>
  <si>
    <t>10:08:13</t>
  </si>
  <si>
    <t>неприход на ТЭ</t>
  </si>
  <si>
    <t>горный бег - КП</t>
  </si>
  <si>
    <t>спутник-мусор</t>
  </si>
  <si>
    <t>штраф спутник</t>
  </si>
  <si>
    <t>штраф азимут</t>
  </si>
  <si>
    <t>бонус
яйцо</t>
  </si>
  <si>
    <t>бонус
заклинание</t>
  </si>
  <si>
    <t>бонус
мультфильм</t>
  </si>
  <si>
    <t>бонус
фото</t>
  </si>
  <si>
    <t>бонус
пирожок</t>
  </si>
  <si>
    <t>бонус
трусы</t>
  </si>
  <si>
    <t>бонус
СМС</t>
  </si>
  <si>
    <t>бонус
ФМ</t>
  </si>
  <si>
    <t>П...ЕЦ</t>
  </si>
  <si>
    <t>03:18:23</t>
  </si>
  <si>
    <t>ЗастраХуй!</t>
  </si>
  <si>
    <t>07:31:31</t>
  </si>
  <si>
    <t>08:04:36</t>
  </si>
  <si>
    <t>08:07:54</t>
  </si>
  <si>
    <t>Красные ёжики</t>
  </si>
  <si>
    <t>08:26:33</t>
  </si>
  <si>
    <t>08:36:27</t>
  </si>
  <si>
    <t>AlkoholicTeam</t>
  </si>
  <si>
    <t>08:38:19</t>
  </si>
  <si>
    <t>08:39:44</t>
  </si>
  <si>
    <t>08:41:59</t>
  </si>
  <si>
    <t>КДВ на выпасе</t>
  </si>
  <si>
    <t>08:54:18</t>
  </si>
  <si>
    <t>Х-TRЁM</t>
  </si>
  <si>
    <t>08:56:38</t>
  </si>
  <si>
    <t>чудики</t>
  </si>
  <si>
    <t>08:57:15</t>
  </si>
  <si>
    <t>09:03:48</t>
  </si>
  <si>
    <t>09:04:13</t>
  </si>
  <si>
    <t>N.K. team</t>
  </si>
  <si>
    <t>09:04:16</t>
  </si>
  <si>
    <t>09:04:30</t>
  </si>
  <si>
    <t>Пришельцы</t>
  </si>
  <si>
    <t>09:12:16</t>
  </si>
  <si>
    <t>09:16:11</t>
  </si>
  <si>
    <t>Бешеная Табуретка</t>
  </si>
  <si>
    <t>09:16:19</t>
  </si>
  <si>
    <t>09:16:50</t>
  </si>
  <si>
    <t>.</t>
  </si>
  <si>
    <t>09:21:30</t>
  </si>
  <si>
    <t>ИП Москвин</t>
  </si>
  <si>
    <t>09:26:36</t>
  </si>
  <si>
    <t>удиви меня</t>
  </si>
  <si>
    <t>09:27:44</t>
  </si>
  <si>
    <t>ТОРНАДО</t>
  </si>
  <si>
    <t>09:28:51</t>
  </si>
  <si>
    <t>коТАЧКИ</t>
  </si>
  <si>
    <t>09:29:01</t>
  </si>
  <si>
    <t>дрифт</t>
  </si>
  <si>
    <t>09:31:14</t>
  </si>
  <si>
    <t>09:32:52</t>
  </si>
  <si>
    <t>Сириус</t>
  </si>
  <si>
    <t>09:40:29</t>
  </si>
  <si>
    <t>Макарыч travel</t>
  </si>
  <si>
    <t>09:42:21</t>
  </si>
  <si>
    <t>Fire&amp;ice</t>
  </si>
  <si>
    <t>09:42:36</t>
  </si>
  <si>
    <t>Каждую субботу мы в гавн</t>
  </si>
  <si>
    <t>09:43:42</t>
  </si>
  <si>
    <t>МЫШиная возня</t>
  </si>
  <si>
    <t>09:44:18</t>
  </si>
  <si>
    <t>biletera.net</t>
  </si>
  <si>
    <t>09:46:15</t>
  </si>
  <si>
    <t>ЛИСЯТА</t>
  </si>
  <si>
    <t>09:52:29</t>
  </si>
  <si>
    <t>Выворотни</t>
  </si>
  <si>
    <t>09:53:27</t>
  </si>
  <si>
    <t>Голубой E-not</t>
  </si>
  <si>
    <t>09:54:51</t>
  </si>
  <si>
    <t>Bingo!</t>
  </si>
  <si>
    <t>09:57:32</t>
  </si>
  <si>
    <t>09:58:40</t>
  </si>
  <si>
    <t>ТРИ ХЫ</t>
  </si>
  <si>
    <t>10:02:33</t>
  </si>
  <si>
    <t>10:05:26</t>
  </si>
  <si>
    <t>10:06:23</t>
  </si>
  <si>
    <t>Банщики</t>
  </si>
  <si>
    <t>10:09:02</t>
  </si>
  <si>
    <t>10:11:54</t>
  </si>
  <si>
    <t>Игнис</t>
  </si>
  <si>
    <t>10:12:29</t>
  </si>
  <si>
    <t>Сестренки &amp; Co</t>
  </si>
  <si>
    <t>10:15:12</t>
  </si>
  <si>
    <t>Три Пэ</t>
  </si>
  <si>
    <t>10:17:00</t>
  </si>
  <si>
    <t>вопящая белка</t>
  </si>
  <si>
    <t>10:17:44</t>
  </si>
  <si>
    <t>ПинагорЖе</t>
  </si>
  <si>
    <t>10:19:01</t>
  </si>
  <si>
    <t>А53</t>
  </si>
  <si>
    <t>10:19:28</t>
  </si>
  <si>
    <t>10:20:05</t>
  </si>
  <si>
    <t>Пингвин's</t>
  </si>
  <si>
    <t>10:21:17</t>
  </si>
  <si>
    <t>Барсики</t>
  </si>
  <si>
    <t>10:24:15</t>
  </si>
  <si>
    <t>Астральные тела</t>
  </si>
  <si>
    <t>10:24:39</t>
  </si>
  <si>
    <t>10:27:02</t>
  </si>
  <si>
    <t>10:33:48</t>
  </si>
  <si>
    <t>10:35:30</t>
  </si>
  <si>
    <t>10:42:25</t>
  </si>
  <si>
    <t>Зубы</t>
  </si>
  <si>
    <t>10:45:38</t>
  </si>
  <si>
    <t>Просто побегать</t>
  </si>
  <si>
    <t>10:51:25</t>
  </si>
  <si>
    <t>10:55:53</t>
  </si>
  <si>
    <t>Т-1</t>
  </si>
  <si>
    <t>10:57:14</t>
  </si>
  <si>
    <t>Пальмусики</t>
  </si>
  <si>
    <t>10:59:29</t>
  </si>
  <si>
    <t>Бодрые морковки</t>
  </si>
  <si>
    <t>11:00:50</t>
  </si>
  <si>
    <t>11:07:18</t>
  </si>
  <si>
    <t>Шустрики</t>
  </si>
  <si>
    <t>11:09:29</t>
  </si>
  <si>
    <t>Driveschaft</t>
  </si>
  <si>
    <t>11:20:06</t>
  </si>
  <si>
    <t>11:23:39</t>
  </si>
  <si>
    <t>11:24:00</t>
  </si>
  <si>
    <t>11:24:58</t>
  </si>
  <si>
    <t>Чёртова Дюжина</t>
  </si>
  <si>
    <t>11:27:12</t>
  </si>
  <si>
    <t>11:43:12</t>
  </si>
  <si>
    <t>11:44:28</t>
  </si>
  <si>
    <t>КСТТ "Экстрим"</t>
  </si>
  <si>
    <t>ФАН</t>
  </si>
  <si>
    <t>Easy_Riders</t>
  </si>
  <si>
    <t>KAMASUTRA</t>
  </si>
  <si>
    <t>БЭС</t>
  </si>
  <si>
    <t>ЫЫЫГРЫ</t>
  </si>
  <si>
    <t>Хронические Индейцы</t>
  </si>
  <si>
    <t>ШУСТРАЯ ЛЯЛЯ</t>
  </si>
  <si>
    <t>Искатели приключений</t>
  </si>
  <si>
    <t>Красносельское безумие +</t>
  </si>
  <si>
    <t>Три чудака в одном тазу</t>
  </si>
  <si>
    <t>Мы к Вам, профессор, и в</t>
  </si>
  <si>
    <t>Вадики</t>
  </si>
  <si>
    <t>JetCar</t>
  </si>
  <si>
    <t>Си-Фуд-Салат</t>
  </si>
  <si>
    <t>Четыре танкиста</t>
  </si>
  <si>
    <t>Слономышь</t>
  </si>
  <si>
    <t>Гонщикимногожопы</t>
  </si>
  <si>
    <t>Space Cowboys</t>
  </si>
  <si>
    <t>КоЛеСа</t>
  </si>
  <si>
    <t>Пинагор</t>
  </si>
  <si>
    <t>Мишки Гамми</t>
  </si>
  <si>
    <t>автопробежка</t>
  </si>
  <si>
    <t>Фильдеперсовые мамзели в</t>
  </si>
  <si>
    <t>Lensey</t>
  </si>
  <si>
    <t>SpUtnik</t>
  </si>
  <si>
    <t>СПбГУАП 2704</t>
  </si>
  <si>
    <t>Эдельвейс</t>
  </si>
  <si>
    <t>СПОРТ</t>
  </si>
  <si>
    <t>205</t>
  </si>
  <si>
    <t>207</t>
  </si>
  <si>
    <t>202</t>
  </si>
  <si>
    <t>214</t>
  </si>
  <si>
    <t>212</t>
  </si>
  <si>
    <t>215</t>
  </si>
  <si>
    <t>206</t>
  </si>
  <si>
    <t>203</t>
  </si>
  <si>
    <t>201</t>
  </si>
  <si>
    <t>216</t>
  </si>
  <si>
    <t>208</t>
  </si>
  <si>
    <t>211</t>
  </si>
  <si>
    <t>219</t>
  </si>
  <si>
    <t>218</t>
  </si>
  <si>
    <t>217</t>
  </si>
  <si>
    <t>204</t>
  </si>
  <si>
    <t>213</t>
  </si>
  <si>
    <t>209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</si>
  <si>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</si>
  <si>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</si>
  <si>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</si>
  <si>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</si>
  <si>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</si>
  <si>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</si>
  <si>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</si>
  <si>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</si>
  <si>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</si>
  <si>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</si>
  <si>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</si>
  <si>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</si>
  <si>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</si>
  <si>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</si>
  <si>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</si>
  <si>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</si>
  <si>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</si>
  <si>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</si>
  <si>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</si>
  <si>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200</t>
  </si>
  <si>
    <t>коэффициенты</t>
  </si>
  <si>
    <t>Номер</t>
  </si>
  <si>
    <t>Название команды</t>
  </si>
  <si>
    <t>2</t>
  </si>
  <si>
    <t>приход</t>
  </si>
  <si>
    <t>выполнение</t>
  </si>
  <si>
    <t>Отсечки</t>
  </si>
  <si>
    <t>7</t>
  </si>
  <si>
    <t>13</t>
  </si>
  <si>
    <t>5</t>
  </si>
  <si>
    <t>6</t>
  </si>
  <si>
    <t>8</t>
  </si>
  <si>
    <t>1</t>
  </si>
  <si>
    <t>3</t>
  </si>
  <si>
    <t>4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</si>
  <si>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</si>
  <si>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</si>
  <si>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</si>
  <si>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</si>
  <si>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</si>
  <si>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</si>
  <si>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</si>
  <si>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</si>
  <si>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</si>
  <si>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</si>
  <si>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</si>
  <si>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</si>
  <si>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</si>
  <si>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</si>
  <si>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</si>
  <si>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</si>
  <si>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</si>
  <si>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Время факт</t>
  </si>
  <si>
    <t>Результат</t>
  </si>
  <si>
    <t>отсечка</t>
  </si>
  <si>
    <t>101</t>
  </si>
  <si>
    <t>102</t>
  </si>
  <si>
    <t>103</t>
  </si>
  <si>
    <t>104</t>
  </si>
  <si>
    <t>105</t>
  </si>
  <si>
    <t>106</t>
  </si>
  <si>
    <t>107</t>
  </si>
  <si>
    <t>финиш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</si>
  <si>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</si>
  <si>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</si>
  <si>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</si>
  <si>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</si>
  <si>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</si>
  <si>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</si>
  <si>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</si>
  <si>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</si>
  <si>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</si>
  <si>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</si>
  <si>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</si>
  <si>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</si>
  <si>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</si>
  <si>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</si>
  <si>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</si>
  <si>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</si>
  <si>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</si>
  <si>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</si>
  <si>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</si>
  <si>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</si>
  <si>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</si>
  <si>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</si>
  <si>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</si>
  <si>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</si>
  <si>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</si>
  <si>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</si>
  <si>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</si>
  <si>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</si>
  <si>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</si>
  <si>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</si>
  <si>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</si>
  <si>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</si>
  <si>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</si>
  <si>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</si>
  <si>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</si>
  <si>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</si>
  <si>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</si>
  <si>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</si>
  <si>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</si>
  <si>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</si>
  <si>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</si>
  <si>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</si>
  <si>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</si>
  <si>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</si>
  <si>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</si>
  <si>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</si>
  <si>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</si>
  <si>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</si>
  <si>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</si>
  <si>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</si>
  <si>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</si>
  <si>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</si>
  <si>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</si>
  <si>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</si>
  <si>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</si>
  <si>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</si>
  <si>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</si>
  <si>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</si>
  <si>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</si>
  <si>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</si>
  <si>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</si>
  <si>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</si>
  <si>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</si>
  <si>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</si>
  <si>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</si>
  <si>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</si>
  <si>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</si>
  <si>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</si>
  <si>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</si>
  <si>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</si>
  <si>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</si>
  <si>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</si>
  <si>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</si>
  <si>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</si>
  <si>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</si>
  <si>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</si>
  <si>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</si>
  <si>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</si>
  <si>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</si>
  <si>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</si>
  <si>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</si>
  <si>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</si>
  <si>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</si>
  <si>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</si>
  <si>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</si>
  <si>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</si>
  <si>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</si>
  <si>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</si>
  <si>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</si>
  <si>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</si>
  <si>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</si>
  <si>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отметка</t>
  </si>
  <si>
    <t>старт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</si>
  <si>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</si>
  <si>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</si>
  <si>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</si>
  <si>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</si>
  <si>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</si>
  <si>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</si>
  <si>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</si>
  <si>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</si>
  <si>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</si>
  <si>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</si>
  <si>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</si>
  <si>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</si>
  <si>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</si>
  <si>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</si>
  <si>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</si>
  <si>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</si>
  <si>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</si>
  <si>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</si>
  <si>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</si>
  <si>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</si>
  <si>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</si>
  <si>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</si>
  <si>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</si>
  <si>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</si>
  <si>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</si>
  <si>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</si>
  <si>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</si>
  <si>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</si>
  <si>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</si>
  <si>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</si>
  <si>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</si>
  <si>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</si>
  <si>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</si>
  <si>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</si>
  <si>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</si>
  <si>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</si>
  <si>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</si>
  <si>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</si>
  <si>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</si>
  <si>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</si>
  <si>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</si>
  <si>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</si>
  <si>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</si>
  <si>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</si>
  <si>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</si>
  <si>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</si>
  <si>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</si>
  <si>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</si>
  <si>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</si>
  <si>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</si>
  <si>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</si>
  <si>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</si>
  <si>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</si>
  <si>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</si>
  <si>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</si>
  <si>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</si>
  <si>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</si>
  <si>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</si>
  <si>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</si>
  <si>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</si>
  <si>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</si>
  <si>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</si>
  <si>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</si>
  <si>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</si>
  <si>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</si>
  <si>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</si>
  <si>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</si>
  <si>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</si>
  <si>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</si>
  <si>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</si>
  <si>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</si>
  <si>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</si>
  <si>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</si>
  <si>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</si>
  <si>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138</t>
  </si>
  <si>
    <t>место</t>
  </si>
  <si>
    <t>Раллийные Отморозки</t>
  </si>
  <si>
    <t>Юнги</t>
  </si>
  <si>
    <t>Street Flash</t>
  </si>
  <si>
    <t>Абзац</t>
  </si>
  <si>
    <t>Капитан Улитка</t>
  </si>
  <si>
    <t>Снупики</t>
  </si>
  <si>
    <t>Зубило</t>
  </si>
  <si>
    <t>Double Tap</t>
  </si>
  <si>
    <t>Ленивые опоссумы</t>
  </si>
  <si>
    <t>Феи Экстремалки</t>
  </si>
  <si>
    <t>Аргонавты</t>
  </si>
  <si>
    <t>Академики</t>
  </si>
  <si>
    <t>Девчата</t>
  </si>
  <si>
    <t>Гончие ёжики</t>
  </si>
  <si>
    <t>Chilly Willy</t>
  </si>
  <si>
    <t>CGTeam</t>
  </si>
  <si>
    <t>Штраф Эл. (КП)</t>
  </si>
  <si>
    <t>Штраф Эл. (ТЭ)</t>
  </si>
  <si>
    <t>штраф спорт-О</t>
  </si>
  <si>
    <t>штраф (КП)</t>
  </si>
  <si>
    <t>штрафы и бонусы</t>
  </si>
  <si>
    <t>ТЭ *К</t>
  </si>
  <si>
    <t>трига</t>
  </si>
  <si>
    <t>спорт-О</t>
  </si>
  <si>
    <t>скейты</t>
  </si>
  <si>
    <t>шары</t>
  </si>
  <si>
    <t>плотина</t>
  </si>
  <si>
    <t>горный бег</t>
  </si>
  <si>
    <t>КП</t>
  </si>
  <si>
    <t>азимут</t>
  </si>
  <si>
    <t>змей</t>
  </si>
  <si>
    <t>спутник</t>
  </si>
  <si>
    <t>мусор</t>
  </si>
  <si>
    <t>полиспаст</t>
  </si>
  <si>
    <t>бонус ФМ</t>
  </si>
  <si>
    <t>шарики</t>
  </si>
  <si>
    <t>Freeriders</t>
  </si>
  <si>
    <t>выход за КВ</t>
  </si>
  <si>
    <t>кв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</si>
</sst>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$-FC19]d\ mmmm\ yyyy\ &quot;г.&quot;"/>
    <numFmt numFmtId="170" formatCode="h:mm;@"/>
    <numFmt numFmtId="171" formatCode="h:mm:ss;@"/>
    <numFmt numFmtId="172" formatCode="[h]:mm:ss;@"/>
    <numFmt numFmtId="173" formatCode="_-* #,##0.0_р_._-;\-* #,##0.0_р_._-;_-* &quot;-&quot;??_р_._-;_-@_-"/>
    <numFmt numFmtId="174" formatCode="_-* #\ #,#00_р_._-;\-* #\ #,#00_р_._-;_-* &quot;-&quot;??_р_._-;_-@_-"/>
  </numFmts>
  <fonts count="14">
    <font>
      <sz val="10"/>
      <name val="Arial Cyr"/>
      <family val="0"/>
    </font>
    <font>
      <sz val="10"/>
      <name val="Courier New Cyr"/>
      <family val="3"/>
    </font>
    <font>
      <sz val="8"/>
      <name val="Arial Cyr"/>
      <family val="0"/>
    </font>
    <font>
      <sz val="10"/>
      <name val="Arial Unicode MS"/>
      <family val="2"/>
    </font>
    <font>
      <b/>
      <sz val="10"/>
      <name val="Arial Cyr"/>
      <family val="0"/>
    </font>
    <font>
      <b/>
      <sz val="28"/>
      <name val="Courier New Cyr"/>
      <family val="3"/>
    </font>
    <font>
      <b/>
      <sz val="20"/>
      <name val="Courier New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Courier New Cyr"/>
      <family val="0"/>
    </font>
    <font>
      <b/>
      <sz val="10"/>
      <color indexed="10"/>
      <name val="Arial Unicode MS"/>
      <family val="0"/>
    </font>
    <font>
      <b/>
      <sz val="10"/>
      <color indexed="10"/>
      <name val="Courier New Cyr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textRotation="90" wrapText="1"/>
    </xf>
    <xf numFmtId="49" fontId="1" fillId="0" borderId="0" xfId="0" applyNumberFormat="1" applyFont="1" applyAlignment="1">
      <alignment wrapText="1"/>
    </xf>
    <xf numFmtId="21" fontId="0" fillId="0" borderId="0" xfId="0" applyNumberForma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1" fontId="2" fillId="4" borderId="1" xfId="0" applyNumberFormat="1" applyFont="1" applyFill="1" applyBorder="1" applyAlignment="1">
      <alignment horizontal="center" textRotation="90" wrapText="1"/>
    </xf>
    <xf numFmtId="1" fontId="2" fillId="5" borderId="1" xfId="0" applyNumberFormat="1" applyFont="1" applyFill="1" applyBorder="1" applyAlignment="1">
      <alignment horizontal="center" textRotation="90" wrapText="1"/>
    </xf>
    <xf numFmtId="172" fontId="1" fillId="0" borderId="1" xfId="0" applyNumberFormat="1" applyFont="1" applyBorder="1" applyAlignment="1">
      <alignment/>
    </xf>
    <xf numFmtId="1" fontId="1" fillId="0" borderId="1" xfId="18" applyNumberFormat="1" applyFont="1" applyBorder="1" applyAlignment="1">
      <alignment horizontal="center"/>
    </xf>
    <xf numFmtId="0" fontId="0" fillId="6" borderId="0" xfId="0" applyFill="1" applyAlignment="1">
      <alignment/>
    </xf>
    <xf numFmtId="0" fontId="7" fillId="0" borderId="0" xfId="0" applyFont="1" applyAlignment="1">
      <alignment/>
    </xf>
    <xf numFmtId="1" fontId="0" fillId="3" borderId="1" xfId="0" applyNumberForma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0" fillId="4" borderId="0" xfId="0" applyFill="1" applyAlignment="1">
      <alignment/>
    </xf>
    <xf numFmtId="168" fontId="1" fillId="0" borderId="1" xfId="18" applyNumberFormat="1" applyFont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 textRotation="90" wrapText="1"/>
    </xf>
    <xf numFmtId="0" fontId="0" fillId="0" borderId="7" xfId="0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 textRotation="90" wrapText="1"/>
    </xf>
    <xf numFmtId="172" fontId="1" fillId="0" borderId="8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 textRotation="90" wrapText="1"/>
    </xf>
    <xf numFmtId="0" fontId="0" fillId="0" borderId="9" xfId="0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172" fontId="11" fillId="0" borderId="5" xfId="0" applyNumberFormat="1" applyFont="1" applyBorder="1" applyAlignment="1">
      <alignment horizontal="center"/>
    </xf>
    <xf numFmtId="172" fontId="11" fillId="0" borderId="6" xfId="0" applyNumberFormat="1" applyFont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172" fontId="11" fillId="0" borderId="8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168" fontId="11" fillId="0" borderId="8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172" fontId="13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T238"/>
  <sheetViews>
    <sheetView workbookViewId="0" topLeftCell="A1">
      <pane ySplit="1" topLeftCell="BM14" activePane="bottomLeft" state="frozen"/>
      <selection pane="topLeft" activeCell="A1" sqref="A1:U2"/>
      <selection pane="bottomLeft" activeCell="I18" sqref="I18"/>
    </sheetView>
  </sheetViews>
  <sheetFormatPr defaultColWidth="9.00390625" defaultRowHeight="12.75"/>
  <cols>
    <col min="1" max="1" width="38.00390625" style="0" bestFit="1" customWidth="1"/>
    <col min="3" max="3" width="25.00390625" style="0" customWidth="1"/>
    <col min="5" max="5" width="6.125" style="18" customWidth="1"/>
    <col min="6" max="8" width="1.12109375" style="22" customWidth="1"/>
    <col min="9" max="9" width="5.625" style="0" customWidth="1"/>
    <col min="10" max="20" width="4.00390625" style="0" customWidth="1"/>
  </cols>
  <sheetData>
    <row r="1" spans="1:20" ht="48.75" customHeight="1">
      <c r="A1" s="51" t="s">
        <v>568</v>
      </c>
      <c r="B1" s="51"/>
      <c r="E1" s="18" t="s">
        <v>337</v>
      </c>
      <c r="F1" s="13"/>
      <c r="G1" s="13"/>
      <c r="H1" s="13"/>
      <c r="I1" s="13" t="s">
        <v>567</v>
      </c>
      <c r="J1" s="13" t="s">
        <v>566</v>
      </c>
      <c r="K1" s="13" t="s">
        <v>142</v>
      </c>
      <c r="L1" s="13" t="s">
        <v>143</v>
      </c>
      <c r="M1" s="14" t="s">
        <v>144</v>
      </c>
      <c r="N1" s="14" t="s">
        <v>145</v>
      </c>
      <c r="O1" s="14" t="s">
        <v>146</v>
      </c>
      <c r="P1" s="14" t="s">
        <v>147</v>
      </c>
      <c r="Q1" s="14" t="s">
        <v>148</v>
      </c>
      <c r="R1" s="14" t="s">
        <v>149</v>
      </c>
      <c r="S1" s="14" t="s">
        <v>150</v>
      </c>
      <c r="T1" s="14" t="s">
        <v>151</v>
      </c>
    </row>
    <row r="2" spans="1:20" ht="15.75">
      <c r="A2" s="12" t="s">
        <v>139</v>
      </c>
      <c r="B2" s="19">
        <v>120</v>
      </c>
      <c r="E2" s="18" t="s">
        <v>348</v>
      </c>
      <c r="I2">
        <v>0</v>
      </c>
      <c r="J2">
        <v>0</v>
      </c>
      <c r="K2">
        <v>0</v>
      </c>
      <c r="L2">
        <v>0</v>
      </c>
      <c r="M2">
        <v>60</v>
      </c>
      <c r="N2">
        <v>0</v>
      </c>
      <c r="O2">
        <v>0</v>
      </c>
      <c r="P2">
        <v>90</v>
      </c>
      <c r="Q2">
        <v>20</v>
      </c>
      <c r="R2">
        <v>12</v>
      </c>
      <c r="S2">
        <v>30</v>
      </c>
      <c r="T2">
        <v>120</v>
      </c>
    </row>
    <row r="3" spans="1:20" ht="15.75">
      <c r="A3" s="12" t="s">
        <v>570</v>
      </c>
      <c r="B3" s="19">
        <v>120</v>
      </c>
      <c r="C3" s="6"/>
      <c r="E3" s="18" t="s">
        <v>339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150</v>
      </c>
      <c r="Q3">
        <v>20</v>
      </c>
      <c r="R3">
        <v>8</v>
      </c>
      <c r="S3">
        <v>30</v>
      </c>
      <c r="T3">
        <v>120</v>
      </c>
    </row>
    <row r="4" spans="1:20" ht="15.75">
      <c r="A4" s="12" t="s">
        <v>571</v>
      </c>
      <c r="B4" s="19">
        <v>120</v>
      </c>
      <c r="C4" s="6"/>
      <c r="E4" s="18" t="s">
        <v>349</v>
      </c>
      <c r="I4">
        <v>240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150</v>
      </c>
      <c r="Q4">
        <v>20</v>
      </c>
      <c r="R4">
        <v>6</v>
      </c>
      <c r="S4">
        <v>0</v>
      </c>
      <c r="T4">
        <v>0</v>
      </c>
    </row>
    <row r="5" spans="1:20" ht="15.75">
      <c r="A5" s="12" t="s">
        <v>572</v>
      </c>
      <c r="B5" s="19">
        <v>120</v>
      </c>
      <c r="E5" s="18" t="s">
        <v>350</v>
      </c>
      <c r="I5">
        <v>0</v>
      </c>
      <c r="J5">
        <v>0</v>
      </c>
      <c r="K5">
        <v>0</v>
      </c>
      <c r="L5">
        <v>0</v>
      </c>
      <c r="M5">
        <v>60</v>
      </c>
      <c r="N5">
        <v>0</v>
      </c>
      <c r="O5">
        <v>0</v>
      </c>
      <c r="P5">
        <v>150</v>
      </c>
      <c r="Q5">
        <v>20</v>
      </c>
      <c r="R5">
        <v>6</v>
      </c>
      <c r="S5">
        <v>30</v>
      </c>
      <c r="T5">
        <v>120</v>
      </c>
    </row>
    <row r="6" spans="1:20" ht="15.75">
      <c r="A6" s="12" t="s">
        <v>574</v>
      </c>
      <c r="B6" s="19">
        <v>120</v>
      </c>
      <c r="E6" s="18" t="s">
        <v>345</v>
      </c>
      <c r="I6">
        <v>0</v>
      </c>
      <c r="J6">
        <v>0</v>
      </c>
      <c r="K6">
        <v>0</v>
      </c>
      <c r="L6">
        <v>0</v>
      </c>
      <c r="M6">
        <v>60</v>
      </c>
      <c r="N6">
        <v>0</v>
      </c>
      <c r="O6">
        <v>0</v>
      </c>
      <c r="P6">
        <v>90</v>
      </c>
      <c r="Q6">
        <v>20</v>
      </c>
      <c r="R6">
        <v>12</v>
      </c>
      <c r="S6">
        <v>30</v>
      </c>
      <c r="T6">
        <v>120</v>
      </c>
    </row>
    <row r="7" spans="1:20" ht="15.75">
      <c r="A7" s="12" t="s">
        <v>575</v>
      </c>
      <c r="B7" s="19">
        <v>120</v>
      </c>
      <c r="E7" s="18" t="s">
        <v>346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5.75">
      <c r="A8" s="12" t="s">
        <v>140</v>
      </c>
      <c r="B8" s="19">
        <v>30</v>
      </c>
      <c r="E8" s="18" t="s">
        <v>343</v>
      </c>
      <c r="I8">
        <v>0</v>
      </c>
      <c r="J8">
        <v>0</v>
      </c>
      <c r="K8">
        <v>0</v>
      </c>
      <c r="L8">
        <v>0</v>
      </c>
      <c r="M8">
        <v>60</v>
      </c>
      <c r="N8">
        <v>0</v>
      </c>
      <c r="O8">
        <v>0</v>
      </c>
      <c r="P8">
        <v>150</v>
      </c>
      <c r="Q8">
        <v>0</v>
      </c>
      <c r="R8">
        <v>4</v>
      </c>
      <c r="S8">
        <v>0</v>
      </c>
      <c r="T8">
        <v>120</v>
      </c>
    </row>
    <row r="9" spans="1:20" ht="15.75">
      <c r="A9" s="12" t="s">
        <v>577</v>
      </c>
      <c r="B9" s="19">
        <v>0</v>
      </c>
      <c r="E9" s="18" t="s">
        <v>347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150</v>
      </c>
      <c r="Q9">
        <v>20</v>
      </c>
      <c r="R9">
        <v>12</v>
      </c>
      <c r="S9">
        <v>30</v>
      </c>
      <c r="T9">
        <v>120</v>
      </c>
    </row>
    <row r="10" spans="1:20" ht="15.75">
      <c r="A10" s="12" t="s">
        <v>578</v>
      </c>
      <c r="B10" s="19">
        <v>120</v>
      </c>
      <c r="E10" s="18" t="s">
        <v>351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150</v>
      </c>
      <c r="Q10">
        <v>20</v>
      </c>
      <c r="R10">
        <v>8</v>
      </c>
      <c r="S10">
        <v>0</v>
      </c>
      <c r="T10">
        <v>0</v>
      </c>
    </row>
    <row r="11" spans="1:20" ht="15.75">
      <c r="A11" s="12" t="s">
        <v>579</v>
      </c>
      <c r="B11" s="19">
        <v>120</v>
      </c>
      <c r="E11" s="18" t="s">
        <v>352</v>
      </c>
      <c r="I11">
        <v>0</v>
      </c>
      <c r="J11">
        <v>0</v>
      </c>
      <c r="K11">
        <v>0</v>
      </c>
      <c r="L11">
        <v>0</v>
      </c>
      <c r="M11">
        <v>60</v>
      </c>
      <c r="N11">
        <v>0</v>
      </c>
      <c r="O11">
        <v>0</v>
      </c>
      <c r="P11">
        <v>150</v>
      </c>
      <c r="Q11">
        <v>20</v>
      </c>
      <c r="R11">
        <v>8</v>
      </c>
      <c r="S11">
        <v>0</v>
      </c>
      <c r="T11">
        <v>120</v>
      </c>
    </row>
    <row r="12" spans="1:20" ht="15.75">
      <c r="A12" s="12" t="s">
        <v>141</v>
      </c>
      <c r="B12" s="19">
        <v>120</v>
      </c>
      <c r="E12" s="18" t="s">
        <v>353</v>
      </c>
      <c r="I12">
        <v>0</v>
      </c>
      <c r="J12">
        <v>0</v>
      </c>
      <c r="K12">
        <v>0</v>
      </c>
      <c r="L12">
        <v>0</v>
      </c>
      <c r="M12">
        <v>60</v>
      </c>
      <c r="N12">
        <v>0</v>
      </c>
      <c r="O12">
        <v>0</v>
      </c>
      <c r="P12">
        <v>150</v>
      </c>
      <c r="Q12">
        <v>20</v>
      </c>
      <c r="R12">
        <v>12</v>
      </c>
      <c r="S12">
        <v>30</v>
      </c>
      <c r="T12">
        <v>120</v>
      </c>
    </row>
    <row r="13" spans="1:20" ht="15.75">
      <c r="A13" s="12" t="s">
        <v>581</v>
      </c>
      <c r="B13" s="19">
        <v>120</v>
      </c>
      <c r="E13" s="18" t="s">
        <v>354</v>
      </c>
      <c r="I13">
        <v>0</v>
      </c>
      <c r="J13">
        <v>0</v>
      </c>
      <c r="K13">
        <v>0</v>
      </c>
      <c r="L13">
        <v>0</v>
      </c>
      <c r="M13">
        <v>60</v>
      </c>
      <c r="N13">
        <v>0</v>
      </c>
      <c r="O13">
        <v>0</v>
      </c>
      <c r="P13">
        <v>150</v>
      </c>
      <c r="Q13">
        <v>20</v>
      </c>
      <c r="R13">
        <v>12</v>
      </c>
      <c r="S13">
        <v>30</v>
      </c>
      <c r="T13">
        <v>120</v>
      </c>
    </row>
    <row r="14" spans="1:20" ht="15.75">
      <c r="A14" s="12" t="s">
        <v>582</v>
      </c>
      <c r="B14" s="19">
        <v>120</v>
      </c>
      <c r="E14" s="18" t="s">
        <v>344</v>
      </c>
      <c r="I14">
        <v>0</v>
      </c>
      <c r="J14">
        <v>0</v>
      </c>
      <c r="K14">
        <v>0</v>
      </c>
      <c r="L14">
        <v>240</v>
      </c>
      <c r="M14">
        <v>0</v>
      </c>
      <c r="N14">
        <v>0</v>
      </c>
      <c r="O14">
        <v>0</v>
      </c>
      <c r="P14">
        <v>150</v>
      </c>
      <c r="Q14">
        <v>20</v>
      </c>
      <c r="R14">
        <v>12</v>
      </c>
      <c r="S14">
        <v>30</v>
      </c>
      <c r="T14">
        <v>0</v>
      </c>
    </row>
    <row r="15" spans="1:20" ht="15.75">
      <c r="A15" s="12"/>
      <c r="B15" s="19"/>
      <c r="E15" s="18" t="s">
        <v>355</v>
      </c>
      <c r="I15">
        <v>0</v>
      </c>
      <c r="J15">
        <v>0</v>
      </c>
      <c r="K15">
        <v>0</v>
      </c>
      <c r="L15">
        <v>0</v>
      </c>
      <c r="M15">
        <v>60</v>
      </c>
      <c r="N15">
        <v>0</v>
      </c>
      <c r="O15">
        <v>0</v>
      </c>
      <c r="P15">
        <v>150</v>
      </c>
      <c r="Q15">
        <v>20</v>
      </c>
      <c r="R15">
        <v>12</v>
      </c>
      <c r="S15">
        <v>30</v>
      </c>
      <c r="T15">
        <v>120</v>
      </c>
    </row>
    <row r="16" spans="1:20" ht="15.75">
      <c r="A16" s="12"/>
      <c r="B16" s="19"/>
      <c r="E16" s="18" t="s">
        <v>356</v>
      </c>
      <c r="I16">
        <v>120</v>
      </c>
      <c r="J16">
        <v>0</v>
      </c>
      <c r="K16">
        <v>0</v>
      </c>
      <c r="L16">
        <v>0</v>
      </c>
      <c r="M16">
        <v>60</v>
      </c>
      <c r="N16">
        <v>0</v>
      </c>
      <c r="O16">
        <v>0</v>
      </c>
      <c r="P16">
        <v>150</v>
      </c>
      <c r="Q16">
        <v>20</v>
      </c>
      <c r="R16">
        <v>8</v>
      </c>
      <c r="S16">
        <v>30</v>
      </c>
      <c r="T16">
        <v>0</v>
      </c>
    </row>
    <row r="17" spans="1:20" ht="15.75">
      <c r="A17" s="12"/>
      <c r="B17" s="19"/>
      <c r="E17" s="18" t="s">
        <v>357</v>
      </c>
      <c r="I17">
        <v>0</v>
      </c>
      <c r="J17">
        <v>0</v>
      </c>
      <c r="K17">
        <v>0</v>
      </c>
      <c r="L17">
        <v>0</v>
      </c>
      <c r="M17">
        <v>60</v>
      </c>
      <c r="N17">
        <v>0</v>
      </c>
      <c r="O17">
        <v>0</v>
      </c>
      <c r="P17">
        <v>90</v>
      </c>
      <c r="Q17">
        <v>20</v>
      </c>
      <c r="R17">
        <v>8</v>
      </c>
      <c r="S17">
        <v>30</v>
      </c>
      <c r="T17">
        <v>120</v>
      </c>
    </row>
    <row r="18" spans="1:20" ht="15.75">
      <c r="A18" s="12"/>
      <c r="B18" s="19"/>
      <c r="E18" s="18" t="s">
        <v>358</v>
      </c>
      <c r="I18">
        <v>0</v>
      </c>
      <c r="J18">
        <v>0</v>
      </c>
      <c r="K18">
        <v>0</v>
      </c>
      <c r="L18">
        <v>0</v>
      </c>
      <c r="M18">
        <v>60</v>
      </c>
      <c r="N18">
        <v>0</v>
      </c>
      <c r="O18">
        <v>0</v>
      </c>
      <c r="P18">
        <v>90</v>
      </c>
      <c r="Q18">
        <v>20</v>
      </c>
      <c r="R18">
        <v>12</v>
      </c>
      <c r="S18">
        <v>30</v>
      </c>
      <c r="T18">
        <v>120</v>
      </c>
    </row>
    <row r="19" spans="5:20" ht="15.75">
      <c r="E19" s="18" t="s">
        <v>359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120</v>
      </c>
      <c r="Q19">
        <v>20</v>
      </c>
      <c r="R19">
        <v>8</v>
      </c>
      <c r="S19">
        <v>30</v>
      </c>
      <c r="T19">
        <v>120</v>
      </c>
    </row>
    <row r="20" spans="1:20" ht="15.75">
      <c r="A20" s="50" t="s">
        <v>336</v>
      </c>
      <c r="B20" s="50"/>
      <c r="E20" s="18" t="s">
        <v>360</v>
      </c>
      <c r="I20">
        <v>0</v>
      </c>
      <c r="J20">
        <v>240</v>
      </c>
      <c r="K20">
        <v>0</v>
      </c>
      <c r="L20">
        <v>0</v>
      </c>
      <c r="M20">
        <v>60</v>
      </c>
      <c r="N20">
        <v>0</v>
      </c>
      <c r="O20">
        <v>0</v>
      </c>
      <c r="P20">
        <v>150</v>
      </c>
      <c r="Q20">
        <v>20</v>
      </c>
      <c r="R20">
        <v>8</v>
      </c>
      <c r="S20">
        <v>30</v>
      </c>
      <c r="T20">
        <v>120</v>
      </c>
    </row>
    <row r="21" spans="1:20" ht="15.75">
      <c r="A21" s="10" t="s">
        <v>570</v>
      </c>
      <c r="B21" s="11"/>
      <c r="E21" s="18" t="s">
        <v>361</v>
      </c>
      <c r="I21">
        <v>0</v>
      </c>
      <c r="J21">
        <v>0</v>
      </c>
      <c r="K21">
        <v>0</v>
      </c>
      <c r="L21">
        <v>0</v>
      </c>
      <c r="M21">
        <v>60</v>
      </c>
      <c r="N21">
        <v>0</v>
      </c>
      <c r="O21">
        <v>0</v>
      </c>
      <c r="P21">
        <v>150</v>
      </c>
      <c r="Q21">
        <v>20</v>
      </c>
      <c r="R21">
        <v>12</v>
      </c>
      <c r="S21">
        <v>30</v>
      </c>
      <c r="T21">
        <v>120</v>
      </c>
    </row>
    <row r="22" spans="1:20" ht="15.75">
      <c r="A22" s="10" t="s">
        <v>571</v>
      </c>
      <c r="B22" s="11">
        <v>6</v>
      </c>
      <c r="E22" s="18" t="s">
        <v>362</v>
      </c>
      <c r="I22">
        <v>0</v>
      </c>
      <c r="J22">
        <v>0</v>
      </c>
      <c r="K22">
        <v>0</v>
      </c>
      <c r="L22">
        <v>0</v>
      </c>
      <c r="M22">
        <v>60</v>
      </c>
      <c r="N22">
        <v>0</v>
      </c>
      <c r="O22">
        <v>0</v>
      </c>
      <c r="P22">
        <v>150</v>
      </c>
      <c r="Q22">
        <v>20</v>
      </c>
      <c r="R22">
        <v>4</v>
      </c>
      <c r="S22">
        <v>30</v>
      </c>
      <c r="T22">
        <v>0</v>
      </c>
    </row>
    <row r="23" spans="1:20" ht="15.75">
      <c r="A23" s="10" t="s">
        <v>572</v>
      </c>
      <c r="B23" s="11"/>
      <c r="E23" s="18" t="s">
        <v>363</v>
      </c>
      <c r="I23">
        <v>0</v>
      </c>
      <c r="J23">
        <v>360</v>
      </c>
      <c r="K23">
        <v>240</v>
      </c>
      <c r="L23">
        <v>240</v>
      </c>
      <c r="M23">
        <v>30</v>
      </c>
      <c r="N23">
        <v>0</v>
      </c>
      <c r="O23">
        <v>0</v>
      </c>
      <c r="P23">
        <v>90</v>
      </c>
      <c r="Q23">
        <v>20</v>
      </c>
      <c r="R23">
        <v>12</v>
      </c>
      <c r="S23">
        <v>0</v>
      </c>
      <c r="T23">
        <v>0</v>
      </c>
    </row>
    <row r="24" spans="1:20" ht="15.75">
      <c r="A24" s="10" t="s">
        <v>574</v>
      </c>
      <c r="B24" s="11"/>
      <c r="E24" s="18" t="s">
        <v>364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150</v>
      </c>
      <c r="Q24">
        <v>20</v>
      </c>
      <c r="R24">
        <v>12</v>
      </c>
      <c r="S24">
        <v>30</v>
      </c>
      <c r="T24">
        <v>120</v>
      </c>
    </row>
    <row r="25" spans="1:20" ht="15.75">
      <c r="A25" s="10" t="s">
        <v>575</v>
      </c>
      <c r="B25" s="11">
        <v>15</v>
      </c>
      <c r="E25" s="18" t="s">
        <v>365</v>
      </c>
      <c r="I25">
        <v>0</v>
      </c>
      <c r="J25">
        <v>0</v>
      </c>
      <c r="K25">
        <v>0</v>
      </c>
      <c r="L25">
        <v>0</v>
      </c>
      <c r="M25">
        <v>60</v>
      </c>
      <c r="N25">
        <v>0</v>
      </c>
      <c r="O25">
        <v>0</v>
      </c>
      <c r="P25">
        <v>150</v>
      </c>
      <c r="Q25">
        <v>20</v>
      </c>
      <c r="R25">
        <v>8</v>
      </c>
      <c r="S25">
        <v>30</v>
      </c>
      <c r="T25">
        <v>120</v>
      </c>
    </row>
    <row r="26" spans="1:20" ht="15.75">
      <c r="A26" s="10" t="s">
        <v>577</v>
      </c>
      <c r="B26" s="11">
        <v>6</v>
      </c>
      <c r="E26" s="18" t="s">
        <v>366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120</v>
      </c>
      <c r="Q26">
        <v>0</v>
      </c>
      <c r="R26">
        <v>12</v>
      </c>
      <c r="S26">
        <v>0</v>
      </c>
      <c r="T26">
        <v>120</v>
      </c>
    </row>
    <row r="27" spans="1:20" ht="15.75">
      <c r="A27" s="10" t="s">
        <v>579</v>
      </c>
      <c r="B27" s="11">
        <v>4</v>
      </c>
      <c r="E27" s="18" t="s">
        <v>367</v>
      </c>
      <c r="I27">
        <v>240</v>
      </c>
      <c r="J27">
        <v>0</v>
      </c>
      <c r="K27">
        <v>0</v>
      </c>
      <c r="L27">
        <v>240</v>
      </c>
      <c r="M27">
        <v>60</v>
      </c>
      <c r="N27">
        <v>0</v>
      </c>
      <c r="O27">
        <v>0</v>
      </c>
      <c r="P27">
        <v>150</v>
      </c>
      <c r="Q27">
        <v>0</v>
      </c>
      <c r="R27">
        <v>0</v>
      </c>
      <c r="S27">
        <v>30</v>
      </c>
      <c r="T27">
        <v>0</v>
      </c>
    </row>
    <row r="28" spans="1:20" ht="15.75">
      <c r="A28" s="10" t="s">
        <v>581</v>
      </c>
      <c r="B28" s="11"/>
      <c r="D28" s="17"/>
      <c r="E28" s="18" t="s">
        <v>472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150</v>
      </c>
      <c r="Q28">
        <v>20</v>
      </c>
      <c r="R28">
        <v>4</v>
      </c>
      <c r="S28">
        <v>30</v>
      </c>
      <c r="T28">
        <v>120</v>
      </c>
    </row>
    <row r="29" spans="1:20" ht="15.75">
      <c r="A29" s="10" t="s">
        <v>583</v>
      </c>
      <c r="B29" s="11"/>
      <c r="E29" s="18" t="s">
        <v>473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150</v>
      </c>
      <c r="Q29">
        <v>20</v>
      </c>
      <c r="R29">
        <v>12</v>
      </c>
      <c r="S29">
        <v>30</v>
      </c>
      <c r="T29">
        <v>120</v>
      </c>
    </row>
    <row r="30" spans="1:20" ht="15.75">
      <c r="A30" s="10"/>
      <c r="B30" s="11"/>
      <c r="E30" s="18" t="s">
        <v>474</v>
      </c>
      <c r="I30">
        <v>0</v>
      </c>
      <c r="J30">
        <v>0</v>
      </c>
      <c r="K30">
        <v>0</v>
      </c>
      <c r="L30">
        <v>240</v>
      </c>
      <c r="M30">
        <v>30</v>
      </c>
      <c r="N30">
        <v>0</v>
      </c>
      <c r="O30">
        <v>0</v>
      </c>
      <c r="P30">
        <v>120</v>
      </c>
      <c r="Q30">
        <v>20</v>
      </c>
      <c r="R30">
        <v>4</v>
      </c>
      <c r="S30">
        <v>30</v>
      </c>
      <c r="T30">
        <v>120</v>
      </c>
    </row>
    <row r="31" spans="1:20" ht="15.75">
      <c r="A31" s="10"/>
      <c r="B31" s="11"/>
      <c r="E31" s="18" t="s">
        <v>475</v>
      </c>
      <c r="I31">
        <v>0</v>
      </c>
      <c r="J31">
        <v>0</v>
      </c>
      <c r="K31">
        <v>0</v>
      </c>
      <c r="L31">
        <v>0</v>
      </c>
      <c r="M31">
        <v>30</v>
      </c>
      <c r="N31">
        <v>0</v>
      </c>
      <c r="O31">
        <v>0</v>
      </c>
      <c r="P31">
        <v>150</v>
      </c>
      <c r="Q31">
        <v>20</v>
      </c>
      <c r="R31">
        <v>12</v>
      </c>
      <c r="S31">
        <v>0</v>
      </c>
      <c r="T31">
        <v>120</v>
      </c>
    </row>
    <row r="32" spans="1:20" ht="15.75">
      <c r="A32" s="10"/>
      <c r="B32" s="11"/>
      <c r="E32" s="18" t="s">
        <v>476</v>
      </c>
      <c r="I32">
        <v>480</v>
      </c>
      <c r="J32">
        <v>0</v>
      </c>
      <c r="K32">
        <v>120</v>
      </c>
      <c r="L32">
        <v>0</v>
      </c>
      <c r="M32">
        <v>0</v>
      </c>
      <c r="N32">
        <v>0</v>
      </c>
      <c r="O32">
        <v>0</v>
      </c>
      <c r="P32">
        <v>30</v>
      </c>
      <c r="Q32">
        <v>20</v>
      </c>
      <c r="R32">
        <v>12</v>
      </c>
      <c r="S32">
        <v>30</v>
      </c>
      <c r="T32">
        <v>0</v>
      </c>
    </row>
    <row r="33" spans="5:20" ht="15.75">
      <c r="E33" s="18" t="s">
        <v>477</v>
      </c>
      <c r="I33">
        <v>0</v>
      </c>
      <c r="J33">
        <v>0</v>
      </c>
      <c r="K33">
        <v>0</v>
      </c>
      <c r="L33">
        <v>0</v>
      </c>
      <c r="M33">
        <v>30</v>
      </c>
      <c r="N33">
        <v>0</v>
      </c>
      <c r="O33">
        <v>0</v>
      </c>
      <c r="P33">
        <v>90</v>
      </c>
      <c r="Q33">
        <v>20</v>
      </c>
      <c r="R33">
        <v>8</v>
      </c>
      <c r="S33">
        <v>30</v>
      </c>
      <c r="T33">
        <v>120</v>
      </c>
    </row>
    <row r="34" spans="5:20" ht="15.75">
      <c r="E34" s="18" t="s">
        <v>478</v>
      </c>
      <c r="I34">
        <v>0</v>
      </c>
      <c r="J34">
        <v>0</v>
      </c>
      <c r="K34">
        <v>0</v>
      </c>
      <c r="L34">
        <v>0</v>
      </c>
      <c r="M34">
        <v>60</v>
      </c>
      <c r="N34">
        <v>0</v>
      </c>
      <c r="O34">
        <v>0</v>
      </c>
      <c r="P34">
        <v>150</v>
      </c>
      <c r="Q34">
        <v>20</v>
      </c>
      <c r="R34">
        <v>12</v>
      </c>
      <c r="S34">
        <v>30</v>
      </c>
      <c r="T34">
        <v>120</v>
      </c>
    </row>
    <row r="35" spans="5:20" ht="15.75">
      <c r="E35" s="18" t="s">
        <v>479</v>
      </c>
      <c r="I35">
        <v>0</v>
      </c>
      <c r="J35">
        <v>0</v>
      </c>
      <c r="K35">
        <v>0</v>
      </c>
      <c r="L35">
        <v>0</v>
      </c>
      <c r="M35">
        <v>60</v>
      </c>
      <c r="N35">
        <v>0</v>
      </c>
      <c r="O35">
        <v>0</v>
      </c>
      <c r="P35">
        <v>150</v>
      </c>
      <c r="Q35">
        <v>20</v>
      </c>
      <c r="R35">
        <v>8</v>
      </c>
      <c r="S35">
        <v>30</v>
      </c>
      <c r="T35">
        <v>0</v>
      </c>
    </row>
    <row r="36" spans="5:20" ht="15.75">
      <c r="E36" s="18" t="s">
        <v>480</v>
      </c>
      <c r="I36">
        <v>0</v>
      </c>
      <c r="J36">
        <v>0</v>
      </c>
      <c r="K36">
        <v>0</v>
      </c>
      <c r="L36">
        <v>0</v>
      </c>
      <c r="M36">
        <v>60</v>
      </c>
      <c r="N36">
        <v>0</v>
      </c>
      <c r="O36">
        <v>0</v>
      </c>
      <c r="P36">
        <v>90</v>
      </c>
      <c r="Q36">
        <v>20</v>
      </c>
      <c r="R36">
        <v>12</v>
      </c>
      <c r="S36">
        <v>30</v>
      </c>
      <c r="T36">
        <v>120</v>
      </c>
    </row>
    <row r="37" spans="5:20" ht="15.75">
      <c r="E37" s="18" t="s">
        <v>481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120</v>
      </c>
      <c r="Q37">
        <v>0</v>
      </c>
      <c r="R37">
        <v>12</v>
      </c>
      <c r="S37">
        <v>0</v>
      </c>
      <c r="T37">
        <v>120</v>
      </c>
    </row>
    <row r="38" spans="5:20" ht="15.75">
      <c r="E38" s="18" t="s">
        <v>482</v>
      </c>
      <c r="I38">
        <v>0</v>
      </c>
      <c r="J38">
        <v>0</v>
      </c>
      <c r="K38">
        <v>0</v>
      </c>
      <c r="L38">
        <v>0</v>
      </c>
      <c r="M38">
        <v>60</v>
      </c>
      <c r="N38">
        <v>0</v>
      </c>
      <c r="O38">
        <v>0</v>
      </c>
      <c r="P38">
        <v>90</v>
      </c>
      <c r="Q38">
        <v>20</v>
      </c>
      <c r="R38">
        <v>8</v>
      </c>
      <c r="S38">
        <v>30</v>
      </c>
      <c r="T38">
        <v>120</v>
      </c>
    </row>
    <row r="39" spans="5:20" ht="15.75">
      <c r="E39" s="18" t="s">
        <v>483</v>
      </c>
      <c r="I39">
        <v>120</v>
      </c>
      <c r="J39">
        <v>0</v>
      </c>
      <c r="K39">
        <v>0</v>
      </c>
      <c r="L39">
        <v>240</v>
      </c>
      <c r="M39">
        <v>0</v>
      </c>
      <c r="N39">
        <v>0</v>
      </c>
      <c r="O39">
        <v>0</v>
      </c>
      <c r="P39">
        <v>120</v>
      </c>
      <c r="Q39">
        <v>20</v>
      </c>
      <c r="R39">
        <v>4</v>
      </c>
      <c r="S39">
        <v>30</v>
      </c>
      <c r="T39">
        <v>0</v>
      </c>
    </row>
    <row r="40" spans="5:20" ht="15.75">
      <c r="E40" s="18" t="s">
        <v>484</v>
      </c>
      <c r="I40">
        <v>120</v>
      </c>
      <c r="J40">
        <v>360</v>
      </c>
      <c r="K40">
        <v>240</v>
      </c>
      <c r="L40">
        <v>0</v>
      </c>
      <c r="M40">
        <v>0</v>
      </c>
      <c r="N40">
        <v>0</v>
      </c>
      <c r="O40">
        <v>0</v>
      </c>
      <c r="P40">
        <v>150</v>
      </c>
      <c r="Q40">
        <v>20</v>
      </c>
      <c r="R40">
        <v>8</v>
      </c>
      <c r="S40">
        <v>0</v>
      </c>
      <c r="T40">
        <v>0</v>
      </c>
    </row>
    <row r="41" spans="5:20" ht="15.75">
      <c r="E41" s="18" t="s">
        <v>485</v>
      </c>
      <c r="I41">
        <v>0</v>
      </c>
      <c r="J41">
        <v>0</v>
      </c>
      <c r="K41">
        <v>0</v>
      </c>
      <c r="L41">
        <v>0</v>
      </c>
      <c r="M41">
        <v>60</v>
      </c>
      <c r="N41">
        <v>0</v>
      </c>
      <c r="O41">
        <v>0</v>
      </c>
      <c r="P41">
        <v>150</v>
      </c>
      <c r="Q41">
        <v>20</v>
      </c>
      <c r="R41">
        <v>12</v>
      </c>
      <c r="S41">
        <v>30</v>
      </c>
      <c r="T41">
        <v>120</v>
      </c>
    </row>
    <row r="42" spans="5:20" ht="15.75">
      <c r="E42" s="18" t="s">
        <v>486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5:20" ht="15.75">
      <c r="E43" s="18" t="s">
        <v>487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150</v>
      </c>
      <c r="Q43">
        <v>20</v>
      </c>
      <c r="R43">
        <v>12</v>
      </c>
      <c r="S43">
        <v>0</v>
      </c>
      <c r="T43">
        <v>120</v>
      </c>
    </row>
    <row r="44" spans="5:20" ht="15.75">
      <c r="E44" s="18" t="s">
        <v>488</v>
      </c>
      <c r="I44">
        <v>120</v>
      </c>
      <c r="J44">
        <v>0</v>
      </c>
      <c r="K44">
        <v>0</v>
      </c>
      <c r="L44">
        <v>240</v>
      </c>
      <c r="M44">
        <v>0</v>
      </c>
      <c r="N44">
        <v>0</v>
      </c>
      <c r="O44">
        <v>0</v>
      </c>
      <c r="P44">
        <v>60</v>
      </c>
      <c r="Q44">
        <v>20</v>
      </c>
      <c r="R44">
        <v>12</v>
      </c>
      <c r="S44">
        <v>30</v>
      </c>
      <c r="T44">
        <v>0</v>
      </c>
    </row>
    <row r="45" spans="4:20" ht="15.75">
      <c r="D45" s="17"/>
      <c r="E45" s="18" t="s">
        <v>489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150</v>
      </c>
      <c r="Q45">
        <v>20</v>
      </c>
      <c r="R45">
        <v>4</v>
      </c>
      <c r="S45">
        <v>30</v>
      </c>
      <c r="T45">
        <v>120</v>
      </c>
    </row>
    <row r="46" spans="5:20" ht="15.75">
      <c r="E46" s="18" t="s">
        <v>490</v>
      </c>
      <c r="I46">
        <v>120</v>
      </c>
      <c r="J46">
        <v>0</v>
      </c>
      <c r="K46">
        <v>0</v>
      </c>
      <c r="L46">
        <v>240</v>
      </c>
      <c r="M46">
        <v>0</v>
      </c>
      <c r="N46">
        <v>0</v>
      </c>
      <c r="O46">
        <v>0</v>
      </c>
      <c r="P46">
        <v>150</v>
      </c>
      <c r="Q46">
        <v>0</v>
      </c>
      <c r="R46">
        <v>12</v>
      </c>
      <c r="S46">
        <v>0</v>
      </c>
      <c r="T46">
        <v>120</v>
      </c>
    </row>
    <row r="47" spans="5:20" ht="15.75">
      <c r="E47" s="18" t="s">
        <v>491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5:20" ht="15.75">
      <c r="E48" s="18" t="s">
        <v>492</v>
      </c>
      <c r="I48">
        <v>0</v>
      </c>
      <c r="J48">
        <v>0</v>
      </c>
      <c r="K48">
        <v>0</v>
      </c>
      <c r="L48">
        <v>0</v>
      </c>
      <c r="M48">
        <v>60</v>
      </c>
      <c r="N48">
        <v>0</v>
      </c>
      <c r="O48">
        <v>0</v>
      </c>
      <c r="P48">
        <v>150</v>
      </c>
      <c r="Q48">
        <v>20</v>
      </c>
      <c r="R48">
        <v>12</v>
      </c>
      <c r="S48">
        <v>30</v>
      </c>
      <c r="T48">
        <v>120</v>
      </c>
    </row>
    <row r="49" spans="5:20" ht="15.75">
      <c r="E49" s="18" t="s">
        <v>493</v>
      </c>
      <c r="I49">
        <v>120</v>
      </c>
      <c r="J49">
        <v>0</v>
      </c>
      <c r="K49">
        <v>0</v>
      </c>
      <c r="L49">
        <v>180</v>
      </c>
      <c r="M49">
        <v>60</v>
      </c>
      <c r="N49">
        <v>0</v>
      </c>
      <c r="O49">
        <v>0</v>
      </c>
      <c r="P49">
        <v>150</v>
      </c>
      <c r="Q49">
        <v>20</v>
      </c>
      <c r="R49">
        <v>12</v>
      </c>
      <c r="S49">
        <v>30</v>
      </c>
      <c r="T49">
        <v>0</v>
      </c>
    </row>
    <row r="50" spans="5:20" ht="15.75">
      <c r="E50" s="18" t="s">
        <v>494</v>
      </c>
      <c r="I50">
        <v>0</v>
      </c>
      <c r="J50">
        <v>0</v>
      </c>
      <c r="K50">
        <v>0</v>
      </c>
      <c r="L50">
        <v>0</v>
      </c>
      <c r="M50">
        <v>30</v>
      </c>
      <c r="N50">
        <v>0</v>
      </c>
      <c r="O50">
        <v>0</v>
      </c>
      <c r="P50">
        <v>150</v>
      </c>
      <c r="Q50">
        <v>20</v>
      </c>
      <c r="R50">
        <v>12</v>
      </c>
      <c r="S50">
        <v>30</v>
      </c>
      <c r="T50">
        <v>120</v>
      </c>
    </row>
    <row r="51" spans="5:20" ht="15.75">
      <c r="E51" s="18" t="s">
        <v>495</v>
      </c>
      <c r="I51">
        <v>0</v>
      </c>
      <c r="J51">
        <v>0</v>
      </c>
      <c r="K51">
        <v>0</v>
      </c>
      <c r="L51">
        <v>0</v>
      </c>
      <c r="M51">
        <v>60</v>
      </c>
      <c r="N51">
        <v>0</v>
      </c>
      <c r="O51">
        <v>0</v>
      </c>
      <c r="P51">
        <v>150</v>
      </c>
      <c r="Q51">
        <v>20</v>
      </c>
      <c r="R51">
        <v>12</v>
      </c>
      <c r="S51">
        <v>30</v>
      </c>
      <c r="T51">
        <v>120</v>
      </c>
    </row>
    <row r="52" spans="5:20" ht="15.75">
      <c r="E52" s="18" t="s">
        <v>496</v>
      </c>
      <c r="I52">
        <v>120</v>
      </c>
      <c r="J52">
        <v>0</v>
      </c>
      <c r="K52">
        <v>0</v>
      </c>
      <c r="L52">
        <v>0</v>
      </c>
      <c r="M52">
        <v>60</v>
      </c>
      <c r="N52">
        <v>0</v>
      </c>
      <c r="O52">
        <v>0</v>
      </c>
      <c r="P52">
        <v>150</v>
      </c>
      <c r="Q52">
        <v>20</v>
      </c>
      <c r="R52">
        <v>12</v>
      </c>
      <c r="S52">
        <v>30</v>
      </c>
      <c r="T52">
        <v>0</v>
      </c>
    </row>
    <row r="53" spans="5:20" ht="15.75">
      <c r="E53" s="18" t="s">
        <v>497</v>
      </c>
      <c r="I53">
        <v>0</v>
      </c>
      <c r="J53">
        <v>0</v>
      </c>
      <c r="K53">
        <v>0</v>
      </c>
      <c r="L53">
        <v>0</v>
      </c>
      <c r="M53">
        <v>60</v>
      </c>
      <c r="N53">
        <v>0</v>
      </c>
      <c r="O53">
        <v>0</v>
      </c>
      <c r="P53">
        <v>150</v>
      </c>
      <c r="Q53">
        <v>0</v>
      </c>
      <c r="R53">
        <v>4</v>
      </c>
      <c r="S53">
        <v>0</v>
      </c>
      <c r="T53">
        <v>120</v>
      </c>
    </row>
    <row r="54" spans="5:20" ht="15.75">
      <c r="E54" s="18" t="s">
        <v>498</v>
      </c>
      <c r="I54">
        <v>0</v>
      </c>
      <c r="J54">
        <v>0</v>
      </c>
      <c r="K54">
        <v>0</v>
      </c>
      <c r="L54">
        <v>0</v>
      </c>
      <c r="M54">
        <v>60</v>
      </c>
      <c r="N54">
        <v>0</v>
      </c>
      <c r="O54">
        <v>0</v>
      </c>
      <c r="P54">
        <v>150</v>
      </c>
      <c r="Q54">
        <v>20</v>
      </c>
      <c r="R54">
        <v>12</v>
      </c>
      <c r="S54">
        <v>0</v>
      </c>
      <c r="T54">
        <v>0</v>
      </c>
    </row>
    <row r="55" spans="5:20" ht="15.75">
      <c r="E55" s="18" t="s">
        <v>499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5:20" ht="15.75">
      <c r="E56" s="18" t="s">
        <v>500</v>
      </c>
      <c r="I56">
        <v>0</v>
      </c>
      <c r="J56">
        <v>0</v>
      </c>
      <c r="K56">
        <v>0</v>
      </c>
      <c r="L56">
        <v>240</v>
      </c>
      <c r="M56">
        <v>60</v>
      </c>
      <c r="N56">
        <v>0</v>
      </c>
      <c r="O56">
        <v>0</v>
      </c>
      <c r="P56">
        <v>150</v>
      </c>
      <c r="Q56">
        <v>20</v>
      </c>
      <c r="R56">
        <v>12</v>
      </c>
      <c r="S56">
        <v>30</v>
      </c>
      <c r="T56">
        <v>120</v>
      </c>
    </row>
    <row r="57" spans="5:20" ht="15.75">
      <c r="E57" s="18" t="s">
        <v>501</v>
      </c>
      <c r="I57">
        <v>120</v>
      </c>
      <c r="J57">
        <v>0</v>
      </c>
      <c r="K57">
        <v>120</v>
      </c>
      <c r="L57">
        <v>240</v>
      </c>
      <c r="M57">
        <v>60</v>
      </c>
      <c r="N57">
        <v>0</v>
      </c>
      <c r="O57">
        <v>0</v>
      </c>
      <c r="P57">
        <v>60</v>
      </c>
      <c r="Q57">
        <v>20</v>
      </c>
      <c r="R57">
        <v>4</v>
      </c>
      <c r="S57">
        <v>30</v>
      </c>
      <c r="T57">
        <v>0</v>
      </c>
    </row>
    <row r="58" spans="5:20" ht="15.75">
      <c r="E58" s="18" t="s">
        <v>502</v>
      </c>
      <c r="I58">
        <v>120</v>
      </c>
      <c r="J58">
        <v>360</v>
      </c>
      <c r="K58">
        <v>240</v>
      </c>
      <c r="L58">
        <v>0</v>
      </c>
      <c r="M58">
        <v>60</v>
      </c>
      <c r="N58">
        <v>0</v>
      </c>
      <c r="O58">
        <v>0</v>
      </c>
      <c r="P58">
        <v>150</v>
      </c>
      <c r="Q58">
        <v>20</v>
      </c>
      <c r="R58">
        <v>12</v>
      </c>
      <c r="S58">
        <v>0</v>
      </c>
      <c r="T58">
        <v>0</v>
      </c>
    </row>
    <row r="59" spans="5:20" ht="15.75">
      <c r="E59" s="18" t="s">
        <v>503</v>
      </c>
      <c r="I59">
        <v>120</v>
      </c>
      <c r="J59">
        <v>0</v>
      </c>
      <c r="K59">
        <v>0</v>
      </c>
      <c r="L59">
        <v>0</v>
      </c>
      <c r="M59">
        <v>30</v>
      </c>
      <c r="N59">
        <v>0</v>
      </c>
      <c r="O59">
        <v>0</v>
      </c>
      <c r="P59">
        <v>120</v>
      </c>
      <c r="Q59">
        <v>20</v>
      </c>
      <c r="R59">
        <v>12</v>
      </c>
      <c r="S59">
        <v>30</v>
      </c>
      <c r="T59">
        <v>0</v>
      </c>
    </row>
    <row r="60" spans="5:20" ht="15.75">
      <c r="E60" s="18" t="s">
        <v>504</v>
      </c>
      <c r="I60">
        <v>0</v>
      </c>
      <c r="J60">
        <v>0</v>
      </c>
      <c r="K60">
        <v>0</v>
      </c>
      <c r="L60">
        <v>240</v>
      </c>
      <c r="M60">
        <v>60</v>
      </c>
      <c r="N60">
        <v>0</v>
      </c>
      <c r="O60">
        <v>0</v>
      </c>
      <c r="P60">
        <v>90</v>
      </c>
      <c r="Q60">
        <v>20</v>
      </c>
      <c r="R60">
        <v>8</v>
      </c>
      <c r="S60">
        <v>30</v>
      </c>
      <c r="T60">
        <v>120</v>
      </c>
    </row>
    <row r="61" spans="5:20" ht="15.75">
      <c r="E61" s="18" t="s">
        <v>505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150</v>
      </c>
      <c r="Q61">
        <v>20</v>
      </c>
      <c r="R61">
        <v>8</v>
      </c>
      <c r="S61">
        <v>30</v>
      </c>
      <c r="T61">
        <v>120</v>
      </c>
    </row>
    <row r="62" spans="5:20" ht="15.75">
      <c r="E62" s="18" t="s">
        <v>506</v>
      </c>
      <c r="I62">
        <v>0</v>
      </c>
      <c r="J62">
        <v>0</v>
      </c>
      <c r="K62">
        <v>0</v>
      </c>
      <c r="L62">
        <v>0</v>
      </c>
      <c r="M62">
        <v>30</v>
      </c>
      <c r="N62">
        <v>0</v>
      </c>
      <c r="O62">
        <v>0</v>
      </c>
      <c r="P62">
        <v>120</v>
      </c>
      <c r="Q62">
        <v>20</v>
      </c>
      <c r="R62">
        <v>12</v>
      </c>
      <c r="S62">
        <v>0</v>
      </c>
      <c r="T62">
        <v>120</v>
      </c>
    </row>
    <row r="63" spans="5:20" ht="15.75">
      <c r="E63" s="18" t="s">
        <v>507</v>
      </c>
      <c r="I63">
        <v>120</v>
      </c>
      <c r="J63">
        <v>0</v>
      </c>
      <c r="K63">
        <v>0</v>
      </c>
      <c r="L63">
        <v>0</v>
      </c>
      <c r="M63">
        <v>60</v>
      </c>
      <c r="N63">
        <v>0</v>
      </c>
      <c r="O63">
        <v>0</v>
      </c>
      <c r="P63">
        <v>150</v>
      </c>
      <c r="Q63">
        <v>20</v>
      </c>
      <c r="R63">
        <v>12</v>
      </c>
      <c r="S63">
        <v>30</v>
      </c>
      <c r="T63">
        <v>120</v>
      </c>
    </row>
    <row r="64" spans="5:20" ht="15.75">
      <c r="E64" s="18" t="s">
        <v>508</v>
      </c>
      <c r="I64">
        <v>0</v>
      </c>
      <c r="J64">
        <v>0</v>
      </c>
      <c r="K64">
        <v>240</v>
      </c>
      <c r="L64">
        <v>240</v>
      </c>
      <c r="M64">
        <v>60</v>
      </c>
      <c r="N64">
        <v>0</v>
      </c>
      <c r="O64">
        <v>0</v>
      </c>
      <c r="P64">
        <v>150</v>
      </c>
      <c r="Q64">
        <v>20</v>
      </c>
      <c r="R64">
        <v>12</v>
      </c>
      <c r="S64">
        <v>30</v>
      </c>
      <c r="T64">
        <v>0</v>
      </c>
    </row>
    <row r="65" spans="5:20" ht="15.75">
      <c r="E65" s="18" t="s">
        <v>509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5:20" ht="15.75">
      <c r="E66" s="18" t="s">
        <v>510</v>
      </c>
      <c r="I66">
        <v>1200</v>
      </c>
      <c r="J66">
        <v>360</v>
      </c>
      <c r="K66">
        <v>240</v>
      </c>
      <c r="L66">
        <v>240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5:20" ht="15.75">
      <c r="E67" s="18" t="s">
        <v>511</v>
      </c>
      <c r="I67">
        <v>0</v>
      </c>
      <c r="J67">
        <v>0</v>
      </c>
      <c r="K67">
        <v>0</v>
      </c>
      <c r="L67">
        <v>0</v>
      </c>
      <c r="M67">
        <v>30</v>
      </c>
      <c r="N67">
        <v>0</v>
      </c>
      <c r="O67">
        <v>0</v>
      </c>
      <c r="P67">
        <v>150</v>
      </c>
      <c r="Q67">
        <v>20</v>
      </c>
      <c r="R67">
        <v>8</v>
      </c>
      <c r="S67">
        <v>30</v>
      </c>
      <c r="T67">
        <v>120</v>
      </c>
    </row>
    <row r="68" spans="5:20" ht="15.75">
      <c r="E68" s="18" t="s">
        <v>512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5:20" ht="15.75">
      <c r="E69" s="18" t="s">
        <v>513</v>
      </c>
      <c r="I69">
        <v>0</v>
      </c>
      <c r="J69">
        <v>0</v>
      </c>
      <c r="K69">
        <v>240</v>
      </c>
      <c r="L69">
        <v>0</v>
      </c>
      <c r="M69">
        <v>30</v>
      </c>
      <c r="N69">
        <v>0</v>
      </c>
      <c r="O69">
        <v>0</v>
      </c>
      <c r="P69">
        <v>90</v>
      </c>
      <c r="Q69">
        <v>20</v>
      </c>
      <c r="R69">
        <v>4</v>
      </c>
      <c r="S69">
        <v>0</v>
      </c>
      <c r="T69">
        <v>0</v>
      </c>
    </row>
    <row r="70" spans="5:20" ht="15.75">
      <c r="E70" s="18" t="s">
        <v>514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150</v>
      </c>
      <c r="Q70">
        <v>20</v>
      </c>
      <c r="R70">
        <v>8</v>
      </c>
      <c r="S70">
        <v>30</v>
      </c>
      <c r="T70">
        <v>120</v>
      </c>
    </row>
    <row r="71" spans="5:20" ht="15.75">
      <c r="E71" s="18" t="s">
        <v>515</v>
      </c>
      <c r="I71">
        <v>120</v>
      </c>
      <c r="J71">
        <v>0</v>
      </c>
      <c r="K71">
        <v>0</v>
      </c>
      <c r="L71">
        <v>240</v>
      </c>
      <c r="M71">
        <v>30</v>
      </c>
      <c r="N71">
        <v>0</v>
      </c>
      <c r="O71">
        <v>0</v>
      </c>
      <c r="P71">
        <v>150</v>
      </c>
      <c r="Q71">
        <v>20</v>
      </c>
      <c r="R71">
        <v>12</v>
      </c>
      <c r="S71">
        <v>30</v>
      </c>
      <c r="T71">
        <v>0</v>
      </c>
    </row>
    <row r="72" spans="5:20" ht="15.75">
      <c r="E72" s="18" t="s">
        <v>516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5:20" ht="15.75">
      <c r="E73" s="18" t="s">
        <v>517</v>
      </c>
      <c r="I73">
        <v>0</v>
      </c>
      <c r="J73">
        <v>0</v>
      </c>
      <c r="K73">
        <v>0</v>
      </c>
      <c r="L73">
        <v>240</v>
      </c>
      <c r="M73">
        <v>0</v>
      </c>
      <c r="N73">
        <v>0</v>
      </c>
      <c r="O73">
        <v>0</v>
      </c>
      <c r="P73">
        <v>90</v>
      </c>
      <c r="Q73">
        <v>0</v>
      </c>
      <c r="R73">
        <v>12</v>
      </c>
      <c r="S73">
        <v>30</v>
      </c>
      <c r="T73">
        <v>0</v>
      </c>
    </row>
    <row r="74" spans="5:20" ht="15.75">
      <c r="E74" s="18" t="s">
        <v>518</v>
      </c>
      <c r="I74">
        <v>0</v>
      </c>
      <c r="J74">
        <v>0</v>
      </c>
      <c r="K74">
        <v>240</v>
      </c>
      <c r="L74">
        <v>240</v>
      </c>
      <c r="M74">
        <v>0</v>
      </c>
      <c r="N74">
        <v>0</v>
      </c>
      <c r="O74">
        <v>0</v>
      </c>
      <c r="P74">
        <v>120</v>
      </c>
      <c r="Q74">
        <v>20</v>
      </c>
      <c r="R74">
        <v>12</v>
      </c>
      <c r="S74">
        <v>30</v>
      </c>
      <c r="T74">
        <v>0</v>
      </c>
    </row>
    <row r="75" spans="5:20" ht="15.75">
      <c r="E75" s="18" t="s">
        <v>519</v>
      </c>
      <c r="I75">
        <v>0</v>
      </c>
      <c r="J75">
        <v>0</v>
      </c>
      <c r="K75">
        <v>0</v>
      </c>
      <c r="L75">
        <v>0</v>
      </c>
      <c r="M75">
        <v>30</v>
      </c>
      <c r="N75">
        <v>0</v>
      </c>
      <c r="O75">
        <v>0</v>
      </c>
      <c r="P75">
        <v>150</v>
      </c>
      <c r="Q75">
        <v>20</v>
      </c>
      <c r="R75">
        <v>8</v>
      </c>
      <c r="S75">
        <v>30</v>
      </c>
      <c r="T75">
        <v>120</v>
      </c>
    </row>
    <row r="76" spans="5:20" ht="15.75">
      <c r="E76" s="18" t="s">
        <v>520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5:20" ht="15.75">
      <c r="E77" s="18" t="s">
        <v>521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120</v>
      </c>
      <c r="Q77">
        <v>20</v>
      </c>
      <c r="R77">
        <v>6</v>
      </c>
      <c r="S77">
        <v>30</v>
      </c>
      <c r="T77">
        <v>0</v>
      </c>
    </row>
    <row r="78" spans="5:20" ht="15.75">
      <c r="E78" s="18" t="s">
        <v>522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5:20" ht="15.75">
      <c r="E79" s="18" t="s">
        <v>523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5:20" ht="15.75">
      <c r="E80" s="18" t="s">
        <v>524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5:20" ht="15.75">
      <c r="E81" s="18" t="s">
        <v>525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5:20" ht="15.75">
      <c r="E82" s="18" t="s">
        <v>526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5:20" ht="15.75">
      <c r="E83" s="18" t="s">
        <v>527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5:20" ht="15.75">
      <c r="E84" s="18" t="s">
        <v>528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5:20" ht="15.75">
      <c r="E85" s="18" t="s">
        <v>529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5:20" ht="15.75">
      <c r="E86" s="18" t="s">
        <v>530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5:20" ht="15.75">
      <c r="E87" s="18" t="s">
        <v>531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5:20" ht="15.75">
      <c r="E88" s="18" t="s">
        <v>532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5:20" ht="15.75">
      <c r="E89" s="18" t="s">
        <v>533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5:20" ht="15.75">
      <c r="E90" s="18" t="s">
        <v>534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  <row r="91" spans="5:20" ht="15.75">
      <c r="E91" s="18" t="s">
        <v>535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5:20" ht="15.75">
      <c r="E92" s="18" t="s">
        <v>536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5:20" ht="15.75">
      <c r="E93" s="18" t="s">
        <v>537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5:20" ht="15.75">
      <c r="E94" s="18" t="s">
        <v>538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5:20" ht="15.75">
      <c r="E95" s="18" t="s">
        <v>539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</row>
    <row r="96" spans="5:20" ht="15.75">
      <c r="E96" s="18" t="s">
        <v>540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5:20" ht="15.75">
      <c r="E97" s="18" t="s">
        <v>541</v>
      </c>
      <c r="I97">
        <v>360</v>
      </c>
      <c r="J97">
        <v>0</v>
      </c>
      <c r="K97">
        <v>240</v>
      </c>
      <c r="L97">
        <v>240</v>
      </c>
      <c r="M97">
        <v>0</v>
      </c>
      <c r="N97">
        <v>0</v>
      </c>
      <c r="O97">
        <v>0</v>
      </c>
      <c r="P97">
        <v>60</v>
      </c>
      <c r="Q97">
        <v>0</v>
      </c>
      <c r="R97">
        <v>12</v>
      </c>
      <c r="S97">
        <v>0</v>
      </c>
      <c r="T97">
        <v>120</v>
      </c>
    </row>
    <row r="98" spans="5:20" ht="15.75">
      <c r="E98" s="18" t="s">
        <v>542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5:20" ht="15.75">
      <c r="E99" s="18" t="s">
        <v>543</v>
      </c>
      <c r="I99">
        <v>0</v>
      </c>
      <c r="J99">
        <v>60</v>
      </c>
      <c r="K99">
        <v>120</v>
      </c>
      <c r="L99">
        <v>240</v>
      </c>
      <c r="M99">
        <v>60</v>
      </c>
      <c r="N99">
        <v>0</v>
      </c>
      <c r="O99">
        <v>0</v>
      </c>
      <c r="P99">
        <v>150</v>
      </c>
      <c r="Q99">
        <v>20</v>
      </c>
      <c r="R99">
        <v>12</v>
      </c>
      <c r="S99">
        <v>30</v>
      </c>
      <c r="T99">
        <v>120</v>
      </c>
    </row>
    <row r="100" spans="5:20" ht="15.75">
      <c r="E100" s="18" t="s">
        <v>544</v>
      </c>
      <c r="I100">
        <v>240</v>
      </c>
      <c r="J100">
        <v>0</v>
      </c>
      <c r="K100">
        <v>0</v>
      </c>
      <c r="L100">
        <v>240</v>
      </c>
      <c r="M100">
        <v>0</v>
      </c>
      <c r="N100">
        <v>0</v>
      </c>
      <c r="O100">
        <v>0</v>
      </c>
      <c r="P100">
        <v>60</v>
      </c>
      <c r="Q100">
        <v>20</v>
      </c>
      <c r="R100">
        <v>8</v>
      </c>
      <c r="S100">
        <v>0</v>
      </c>
      <c r="T100">
        <v>0</v>
      </c>
    </row>
    <row r="101" spans="5:20" ht="15.75">
      <c r="E101" s="18" t="s">
        <v>545</v>
      </c>
      <c r="I101">
        <v>0</v>
      </c>
      <c r="J101">
        <v>0</v>
      </c>
      <c r="K101">
        <v>0</v>
      </c>
      <c r="L101">
        <v>0</v>
      </c>
      <c r="M101">
        <v>30</v>
      </c>
      <c r="N101">
        <v>0</v>
      </c>
      <c r="O101">
        <v>0</v>
      </c>
      <c r="P101">
        <v>150</v>
      </c>
      <c r="Q101">
        <v>20</v>
      </c>
      <c r="R101">
        <v>12</v>
      </c>
      <c r="S101">
        <v>30</v>
      </c>
      <c r="T101">
        <v>120</v>
      </c>
    </row>
    <row r="102" spans="5:20" ht="15.75">
      <c r="E102" s="18" t="s">
        <v>371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32</v>
      </c>
      <c r="O102">
        <v>30</v>
      </c>
      <c r="P102">
        <v>150</v>
      </c>
      <c r="Q102">
        <v>20</v>
      </c>
      <c r="R102">
        <v>8</v>
      </c>
      <c r="S102">
        <v>30</v>
      </c>
      <c r="T102">
        <v>120</v>
      </c>
    </row>
    <row r="103" spans="5:20" ht="15.75">
      <c r="E103" s="18" t="s">
        <v>372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18</v>
      </c>
      <c r="O103">
        <v>18</v>
      </c>
      <c r="P103">
        <v>150</v>
      </c>
      <c r="Q103">
        <v>0</v>
      </c>
      <c r="R103">
        <v>12</v>
      </c>
      <c r="S103">
        <v>30</v>
      </c>
      <c r="T103">
        <v>120</v>
      </c>
    </row>
    <row r="104" spans="5:20" ht="15.75">
      <c r="E104" s="18" t="s">
        <v>373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5:20" ht="15.75">
      <c r="E105" s="18" t="s">
        <v>374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12</v>
      </c>
      <c r="O105">
        <v>12</v>
      </c>
      <c r="P105">
        <v>150</v>
      </c>
      <c r="Q105">
        <v>20</v>
      </c>
      <c r="R105">
        <v>8</v>
      </c>
      <c r="S105">
        <v>30</v>
      </c>
      <c r="T105">
        <v>120</v>
      </c>
    </row>
    <row r="106" spans="5:20" ht="15.75">
      <c r="E106" s="18" t="s">
        <v>375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28</v>
      </c>
      <c r="O106">
        <v>28</v>
      </c>
      <c r="P106">
        <v>150</v>
      </c>
      <c r="Q106">
        <v>20</v>
      </c>
      <c r="R106">
        <v>8</v>
      </c>
      <c r="S106">
        <v>30</v>
      </c>
      <c r="T106">
        <v>120</v>
      </c>
    </row>
    <row r="107" spans="5:20" ht="15.75">
      <c r="E107" s="18" t="s">
        <v>376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12</v>
      </c>
      <c r="O107">
        <v>10</v>
      </c>
      <c r="P107">
        <v>150</v>
      </c>
      <c r="Q107">
        <v>20</v>
      </c>
      <c r="R107">
        <v>12</v>
      </c>
      <c r="S107">
        <v>30</v>
      </c>
      <c r="T107">
        <v>120</v>
      </c>
    </row>
    <row r="108" spans="5:20" ht="15.75">
      <c r="E108" s="18" t="s">
        <v>377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22</v>
      </c>
      <c r="O108">
        <v>14</v>
      </c>
      <c r="P108">
        <v>60</v>
      </c>
      <c r="Q108">
        <v>0</v>
      </c>
      <c r="R108">
        <v>12</v>
      </c>
      <c r="S108">
        <v>30</v>
      </c>
      <c r="T108">
        <v>120</v>
      </c>
    </row>
    <row r="109" spans="5:20" ht="15.75">
      <c r="E109" s="18" t="s">
        <v>379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6</v>
      </c>
      <c r="O109">
        <v>26</v>
      </c>
      <c r="P109">
        <v>150</v>
      </c>
      <c r="Q109">
        <v>20</v>
      </c>
      <c r="R109">
        <v>12</v>
      </c>
      <c r="S109">
        <v>0</v>
      </c>
      <c r="T109">
        <v>120</v>
      </c>
    </row>
    <row r="110" spans="5:20" ht="15.75">
      <c r="E110" s="18" t="s">
        <v>380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36</v>
      </c>
      <c r="O110">
        <v>12</v>
      </c>
      <c r="P110">
        <v>150</v>
      </c>
      <c r="Q110">
        <v>20</v>
      </c>
      <c r="R110">
        <v>12</v>
      </c>
      <c r="S110">
        <v>0</v>
      </c>
      <c r="T110">
        <v>120</v>
      </c>
    </row>
    <row r="111" spans="5:20" ht="15.75">
      <c r="E111" s="18" t="s">
        <v>381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40</v>
      </c>
      <c r="O111">
        <v>22</v>
      </c>
      <c r="P111">
        <v>90</v>
      </c>
      <c r="Q111">
        <v>0</v>
      </c>
      <c r="R111">
        <v>8</v>
      </c>
      <c r="S111">
        <v>30</v>
      </c>
      <c r="T111">
        <v>120</v>
      </c>
    </row>
    <row r="112" spans="5:20" ht="15.75">
      <c r="E112" s="18" t="s">
        <v>382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20</v>
      </c>
      <c r="O112">
        <v>12</v>
      </c>
      <c r="P112">
        <v>150</v>
      </c>
      <c r="Q112">
        <v>0</v>
      </c>
      <c r="R112">
        <v>8</v>
      </c>
      <c r="S112">
        <v>0</v>
      </c>
      <c r="T112">
        <v>120</v>
      </c>
    </row>
    <row r="113" spans="5:20" ht="15.75">
      <c r="E113" s="18" t="s">
        <v>383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28</v>
      </c>
      <c r="O113">
        <v>22</v>
      </c>
      <c r="P113">
        <v>90</v>
      </c>
      <c r="Q113">
        <v>20</v>
      </c>
      <c r="R113">
        <v>12</v>
      </c>
      <c r="S113">
        <v>30</v>
      </c>
      <c r="T113">
        <v>120</v>
      </c>
    </row>
    <row r="114" spans="5:20" ht="15.75">
      <c r="E114" s="18" t="s">
        <v>384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30</v>
      </c>
      <c r="O114">
        <v>0</v>
      </c>
      <c r="P114">
        <v>150</v>
      </c>
      <c r="Q114">
        <v>20</v>
      </c>
      <c r="R114">
        <v>6</v>
      </c>
      <c r="S114">
        <v>0</v>
      </c>
      <c r="T114">
        <v>0</v>
      </c>
    </row>
    <row r="115" spans="5:20" ht="15.75">
      <c r="E115" s="18" t="s">
        <v>385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10</v>
      </c>
      <c r="O115">
        <v>14</v>
      </c>
      <c r="P115">
        <v>150</v>
      </c>
      <c r="Q115">
        <v>20</v>
      </c>
      <c r="R115">
        <v>6</v>
      </c>
      <c r="S115">
        <v>30</v>
      </c>
      <c r="T115">
        <v>120</v>
      </c>
    </row>
    <row r="116" spans="5:20" ht="15.75">
      <c r="E116" s="18" t="s">
        <v>386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40</v>
      </c>
      <c r="O116">
        <v>22</v>
      </c>
      <c r="P116">
        <v>150</v>
      </c>
      <c r="Q116">
        <v>20</v>
      </c>
      <c r="R116">
        <v>12</v>
      </c>
      <c r="S116">
        <v>30</v>
      </c>
      <c r="T116">
        <v>120</v>
      </c>
    </row>
    <row r="117" spans="5:20" ht="15.75">
      <c r="E117" s="18" t="s">
        <v>387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6</v>
      </c>
      <c r="O117">
        <v>12</v>
      </c>
      <c r="P117">
        <v>120</v>
      </c>
      <c r="Q117">
        <v>0</v>
      </c>
      <c r="R117">
        <v>12</v>
      </c>
      <c r="S117">
        <v>0</v>
      </c>
      <c r="T117">
        <v>120</v>
      </c>
    </row>
    <row r="118" spans="5:20" ht="15.75">
      <c r="E118" s="18" t="s">
        <v>388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8</v>
      </c>
      <c r="O118">
        <v>18</v>
      </c>
      <c r="P118">
        <v>120</v>
      </c>
      <c r="Q118">
        <v>0</v>
      </c>
      <c r="R118">
        <v>12</v>
      </c>
      <c r="S118">
        <v>30</v>
      </c>
      <c r="T118">
        <v>120</v>
      </c>
    </row>
    <row r="119" spans="5:20" ht="15.75">
      <c r="E119" s="18" t="s">
        <v>389</v>
      </c>
      <c r="I119">
        <v>0</v>
      </c>
      <c r="J119">
        <v>0</v>
      </c>
      <c r="K119">
        <v>0</v>
      </c>
      <c r="L119">
        <v>0</v>
      </c>
      <c r="M119">
        <v>30</v>
      </c>
      <c r="N119">
        <v>30</v>
      </c>
      <c r="O119">
        <v>16</v>
      </c>
      <c r="P119">
        <v>150</v>
      </c>
      <c r="Q119">
        <v>20</v>
      </c>
      <c r="R119">
        <v>12</v>
      </c>
      <c r="S119">
        <v>30</v>
      </c>
      <c r="T119">
        <v>120</v>
      </c>
    </row>
    <row r="120" spans="5:20" ht="15.75">
      <c r="E120" s="18" t="s">
        <v>390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32</v>
      </c>
      <c r="O120">
        <v>20</v>
      </c>
      <c r="P120">
        <v>150</v>
      </c>
      <c r="Q120">
        <v>20</v>
      </c>
      <c r="R120">
        <v>12</v>
      </c>
      <c r="S120">
        <v>30</v>
      </c>
      <c r="T120">
        <v>120</v>
      </c>
    </row>
    <row r="121" spans="5:20" ht="15.75">
      <c r="E121" s="18" t="s">
        <v>391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20</v>
      </c>
      <c r="O121">
        <v>20</v>
      </c>
      <c r="P121">
        <v>150</v>
      </c>
      <c r="Q121">
        <v>20</v>
      </c>
      <c r="R121">
        <v>8</v>
      </c>
      <c r="S121">
        <v>30</v>
      </c>
      <c r="T121">
        <v>120</v>
      </c>
    </row>
    <row r="122" spans="5:20" ht="15.75">
      <c r="E122" s="18" t="s">
        <v>392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6</v>
      </c>
      <c r="P122">
        <v>60</v>
      </c>
      <c r="Q122">
        <v>0</v>
      </c>
      <c r="R122">
        <v>4</v>
      </c>
      <c r="S122">
        <v>0</v>
      </c>
      <c r="T122">
        <v>120</v>
      </c>
    </row>
    <row r="123" spans="5:20" ht="15.75">
      <c r="E123" s="18" t="s">
        <v>393</v>
      </c>
      <c r="I123">
        <v>0</v>
      </c>
      <c r="J123">
        <v>0</v>
      </c>
      <c r="K123">
        <v>0</v>
      </c>
      <c r="L123">
        <v>0</v>
      </c>
      <c r="M123">
        <v>30</v>
      </c>
      <c r="N123">
        <v>26</v>
      </c>
      <c r="O123">
        <v>24</v>
      </c>
      <c r="P123">
        <v>150</v>
      </c>
      <c r="Q123">
        <v>20</v>
      </c>
      <c r="R123">
        <v>12</v>
      </c>
      <c r="S123">
        <v>0</v>
      </c>
      <c r="T123">
        <v>120</v>
      </c>
    </row>
    <row r="124" spans="5:20" ht="15.75">
      <c r="E124" s="18" t="s">
        <v>394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40</v>
      </c>
      <c r="O124">
        <v>12</v>
      </c>
      <c r="P124">
        <v>60</v>
      </c>
      <c r="Q124">
        <v>0</v>
      </c>
      <c r="R124">
        <v>12</v>
      </c>
      <c r="S124">
        <v>30</v>
      </c>
      <c r="T124">
        <v>120</v>
      </c>
    </row>
    <row r="125" spans="5:20" ht="15.75">
      <c r="E125" s="18" t="s">
        <v>395</v>
      </c>
      <c r="I125">
        <v>0</v>
      </c>
      <c r="J125">
        <v>0</v>
      </c>
      <c r="K125">
        <v>0</v>
      </c>
      <c r="L125">
        <v>0</v>
      </c>
      <c r="M125">
        <v>60</v>
      </c>
      <c r="N125">
        <v>10</v>
      </c>
      <c r="O125">
        <v>14</v>
      </c>
      <c r="P125">
        <v>150</v>
      </c>
      <c r="Q125">
        <v>20</v>
      </c>
      <c r="R125">
        <v>12</v>
      </c>
      <c r="S125">
        <v>30</v>
      </c>
      <c r="T125">
        <v>120</v>
      </c>
    </row>
    <row r="126" spans="5:20" ht="15.75">
      <c r="E126" s="18" t="s">
        <v>396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18</v>
      </c>
      <c r="O126">
        <v>14</v>
      </c>
      <c r="P126">
        <v>90</v>
      </c>
      <c r="Q126">
        <v>20</v>
      </c>
      <c r="R126">
        <v>12</v>
      </c>
      <c r="S126">
        <v>30</v>
      </c>
      <c r="T126">
        <v>0</v>
      </c>
    </row>
    <row r="127" spans="5:20" ht="15.75">
      <c r="E127" s="18" t="s">
        <v>397</v>
      </c>
      <c r="I127">
        <v>240</v>
      </c>
      <c r="J127">
        <v>0</v>
      </c>
      <c r="K127">
        <v>0</v>
      </c>
      <c r="L127">
        <v>0</v>
      </c>
      <c r="M127">
        <v>0</v>
      </c>
      <c r="N127">
        <v>22</v>
      </c>
      <c r="O127">
        <v>20</v>
      </c>
      <c r="P127">
        <v>150</v>
      </c>
      <c r="Q127">
        <v>20</v>
      </c>
      <c r="R127">
        <v>8</v>
      </c>
      <c r="S127">
        <v>30</v>
      </c>
      <c r="T127">
        <v>120</v>
      </c>
    </row>
    <row r="128" spans="5:20" ht="15.75">
      <c r="E128" s="18" t="s">
        <v>398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50</v>
      </c>
      <c r="O128">
        <v>26</v>
      </c>
      <c r="P128">
        <v>150</v>
      </c>
      <c r="Q128">
        <v>20</v>
      </c>
      <c r="R128">
        <v>12</v>
      </c>
      <c r="S128">
        <v>30</v>
      </c>
      <c r="T128">
        <v>120</v>
      </c>
    </row>
    <row r="129" spans="5:20" ht="15.75">
      <c r="E129" s="18" t="s">
        <v>399</v>
      </c>
      <c r="I129">
        <v>0</v>
      </c>
      <c r="J129">
        <v>0</v>
      </c>
      <c r="K129">
        <v>0</v>
      </c>
      <c r="L129">
        <v>0</v>
      </c>
      <c r="M129">
        <v>60</v>
      </c>
      <c r="N129">
        <v>30</v>
      </c>
      <c r="O129">
        <v>26</v>
      </c>
      <c r="P129">
        <v>150</v>
      </c>
      <c r="Q129">
        <v>20</v>
      </c>
      <c r="R129">
        <v>12</v>
      </c>
      <c r="S129">
        <v>30</v>
      </c>
      <c r="T129">
        <v>120</v>
      </c>
    </row>
    <row r="130" spans="5:20" ht="15.75">
      <c r="E130" s="18" t="s">
        <v>400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40</v>
      </c>
      <c r="O130">
        <v>16</v>
      </c>
      <c r="P130">
        <v>90</v>
      </c>
      <c r="Q130">
        <v>20</v>
      </c>
      <c r="R130">
        <v>12</v>
      </c>
      <c r="S130">
        <v>30</v>
      </c>
      <c r="T130">
        <v>120</v>
      </c>
    </row>
    <row r="131" spans="5:20" ht="15.75">
      <c r="E131" s="18" t="s">
        <v>401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16</v>
      </c>
      <c r="O131">
        <v>0</v>
      </c>
      <c r="P131">
        <v>60</v>
      </c>
      <c r="Q131">
        <v>0</v>
      </c>
      <c r="R131">
        <v>12</v>
      </c>
      <c r="S131">
        <v>30</v>
      </c>
      <c r="T131">
        <v>120</v>
      </c>
    </row>
    <row r="132" spans="5:20" ht="15.75">
      <c r="E132" s="18" t="s">
        <v>402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24</v>
      </c>
      <c r="O132">
        <v>16</v>
      </c>
      <c r="P132">
        <v>150</v>
      </c>
      <c r="Q132">
        <v>20</v>
      </c>
      <c r="R132">
        <v>4</v>
      </c>
      <c r="S132">
        <v>0</v>
      </c>
      <c r="T132">
        <v>120</v>
      </c>
    </row>
    <row r="133" spans="5:20" ht="15.75">
      <c r="E133" s="18" t="s">
        <v>403</v>
      </c>
      <c r="I133">
        <v>0</v>
      </c>
      <c r="J133">
        <v>0</v>
      </c>
      <c r="K133">
        <v>0</v>
      </c>
      <c r="L133">
        <v>0</v>
      </c>
      <c r="M133">
        <v>60</v>
      </c>
      <c r="N133">
        <v>28</v>
      </c>
      <c r="O133">
        <v>14</v>
      </c>
      <c r="P133">
        <v>150</v>
      </c>
      <c r="Q133">
        <v>20</v>
      </c>
      <c r="R133">
        <v>8</v>
      </c>
      <c r="S133">
        <v>30</v>
      </c>
      <c r="T133">
        <v>120</v>
      </c>
    </row>
    <row r="134" spans="5:20" ht="15.75">
      <c r="E134" s="18" t="s">
        <v>404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40</v>
      </c>
      <c r="O134">
        <v>18</v>
      </c>
      <c r="P134">
        <v>150</v>
      </c>
      <c r="Q134">
        <v>0</v>
      </c>
      <c r="R134">
        <v>12</v>
      </c>
      <c r="S134">
        <v>30</v>
      </c>
      <c r="T134">
        <v>120</v>
      </c>
    </row>
    <row r="135" spans="5:20" ht="15.75">
      <c r="E135" s="18" t="s">
        <v>405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16</v>
      </c>
      <c r="O135">
        <v>10</v>
      </c>
      <c r="P135">
        <v>150</v>
      </c>
      <c r="Q135">
        <v>20</v>
      </c>
      <c r="R135">
        <v>4</v>
      </c>
      <c r="S135">
        <v>30</v>
      </c>
      <c r="T135">
        <v>120</v>
      </c>
    </row>
    <row r="136" spans="5:20" ht="15.75">
      <c r="E136" s="18" t="s">
        <v>406</v>
      </c>
      <c r="I136">
        <v>0</v>
      </c>
      <c r="J136">
        <v>0</v>
      </c>
      <c r="K136">
        <v>0</v>
      </c>
      <c r="L136">
        <v>0</v>
      </c>
      <c r="M136">
        <v>60</v>
      </c>
      <c r="N136">
        <v>22</v>
      </c>
      <c r="O136">
        <v>22</v>
      </c>
      <c r="P136">
        <v>150</v>
      </c>
      <c r="Q136">
        <v>20</v>
      </c>
      <c r="R136">
        <v>12</v>
      </c>
      <c r="S136">
        <v>30</v>
      </c>
      <c r="T136">
        <v>120</v>
      </c>
    </row>
    <row r="137" spans="5:20" ht="15.75">
      <c r="E137" s="18" t="s">
        <v>407</v>
      </c>
      <c r="I137">
        <v>0</v>
      </c>
      <c r="J137">
        <v>0</v>
      </c>
      <c r="K137">
        <v>0</v>
      </c>
      <c r="L137">
        <v>180</v>
      </c>
      <c r="M137">
        <v>0</v>
      </c>
      <c r="N137">
        <v>0</v>
      </c>
      <c r="O137">
        <v>20</v>
      </c>
      <c r="P137">
        <v>150</v>
      </c>
      <c r="Q137">
        <v>0</v>
      </c>
      <c r="R137">
        <v>4</v>
      </c>
      <c r="S137">
        <v>30</v>
      </c>
      <c r="T137">
        <v>120</v>
      </c>
    </row>
    <row r="138" spans="5:20" ht="15.75">
      <c r="E138" s="18" t="s">
        <v>408</v>
      </c>
      <c r="I138">
        <v>0</v>
      </c>
      <c r="J138">
        <v>0</v>
      </c>
      <c r="K138">
        <v>0</v>
      </c>
      <c r="L138">
        <v>0</v>
      </c>
      <c r="M138">
        <v>30</v>
      </c>
      <c r="N138">
        <v>0</v>
      </c>
      <c r="O138">
        <v>22</v>
      </c>
      <c r="P138">
        <v>150</v>
      </c>
      <c r="Q138">
        <v>20</v>
      </c>
      <c r="R138">
        <v>12</v>
      </c>
      <c r="S138">
        <v>30</v>
      </c>
      <c r="T138">
        <v>120</v>
      </c>
    </row>
    <row r="139" spans="5:20" ht="15.75">
      <c r="E139" s="18" t="s">
        <v>546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14</v>
      </c>
      <c r="O139">
        <v>22</v>
      </c>
      <c r="P139">
        <v>120</v>
      </c>
      <c r="Q139">
        <v>20</v>
      </c>
      <c r="R139">
        <v>12</v>
      </c>
      <c r="S139">
        <v>30</v>
      </c>
      <c r="T139">
        <v>120</v>
      </c>
    </row>
    <row r="140" spans="5:20" ht="15.75">
      <c r="E140" s="18" t="s">
        <v>409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36</v>
      </c>
      <c r="O140">
        <v>20</v>
      </c>
      <c r="P140">
        <v>150</v>
      </c>
      <c r="Q140">
        <v>20</v>
      </c>
      <c r="R140">
        <v>4</v>
      </c>
      <c r="S140">
        <v>30</v>
      </c>
      <c r="T140">
        <v>0</v>
      </c>
    </row>
    <row r="141" spans="5:20" ht="15.75">
      <c r="E141" s="18" t="s">
        <v>410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20</v>
      </c>
      <c r="O141">
        <v>32</v>
      </c>
      <c r="P141">
        <v>150</v>
      </c>
      <c r="Q141">
        <v>20</v>
      </c>
      <c r="R141">
        <v>6</v>
      </c>
      <c r="S141">
        <v>30</v>
      </c>
      <c r="T141">
        <v>120</v>
      </c>
    </row>
    <row r="142" spans="5:20" ht="15.75">
      <c r="E142" s="18" t="s">
        <v>411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24</v>
      </c>
      <c r="O142">
        <v>12</v>
      </c>
      <c r="P142">
        <v>120</v>
      </c>
      <c r="Q142">
        <v>20</v>
      </c>
      <c r="R142">
        <v>12</v>
      </c>
      <c r="S142">
        <v>0</v>
      </c>
      <c r="T142">
        <v>120</v>
      </c>
    </row>
    <row r="143" spans="5:20" ht="15.75">
      <c r="E143" s="18" t="s">
        <v>412</v>
      </c>
      <c r="I143">
        <v>0</v>
      </c>
      <c r="J143">
        <v>0</v>
      </c>
      <c r="K143">
        <v>0</v>
      </c>
      <c r="L143">
        <v>0</v>
      </c>
      <c r="M143">
        <v>60</v>
      </c>
      <c r="N143">
        <v>40</v>
      </c>
      <c r="O143">
        <v>32</v>
      </c>
      <c r="P143">
        <v>150</v>
      </c>
      <c r="Q143">
        <v>20</v>
      </c>
      <c r="R143">
        <v>8</v>
      </c>
      <c r="S143">
        <v>0</v>
      </c>
      <c r="T143">
        <v>120</v>
      </c>
    </row>
    <row r="144" spans="5:20" ht="15.75">
      <c r="E144" s="18" t="s">
        <v>413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10</v>
      </c>
      <c r="O144">
        <v>14</v>
      </c>
      <c r="P144">
        <v>0</v>
      </c>
      <c r="Q144">
        <v>0</v>
      </c>
      <c r="R144">
        <v>12</v>
      </c>
      <c r="S144">
        <v>30</v>
      </c>
      <c r="T144">
        <v>120</v>
      </c>
    </row>
    <row r="145" spans="5:20" ht="15.75">
      <c r="E145" s="18" t="s">
        <v>414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40</v>
      </c>
      <c r="O145">
        <v>20</v>
      </c>
      <c r="P145">
        <v>150</v>
      </c>
      <c r="Q145">
        <v>20</v>
      </c>
      <c r="R145">
        <v>4</v>
      </c>
      <c r="S145">
        <v>30</v>
      </c>
      <c r="T145">
        <v>120</v>
      </c>
    </row>
    <row r="146" spans="5:20" ht="15.75">
      <c r="E146" s="18" t="s">
        <v>415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18</v>
      </c>
      <c r="O146">
        <v>18</v>
      </c>
      <c r="P146">
        <v>120</v>
      </c>
      <c r="Q146">
        <v>20</v>
      </c>
      <c r="R146">
        <v>4</v>
      </c>
      <c r="S146">
        <v>30</v>
      </c>
      <c r="T146">
        <v>120</v>
      </c>
    </row>
    <row r="147" spans="5:20" ht="15.75">
      <c r="E147" s="18" t="s">
        <v>416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40</v>
      </c>
      <c r="O147">
        <v>30</v>
      </c>
      <c r="P147">
        <v>150</v>
      </c>
      <c r="Q147">
        <v>20</v>
      </c>
      <c r="R147">
        <v>12</v>
      </c>
      <c r="S147">
        <v>0</v>
      </c>
      <c r="T147">
        <v>120</v>
      </c>
    </row>
    <row r="148" spans="5:20" ht="15.75">
      <c r="E148" s="18" t="s">
        <v>417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30</v>
      </c>
      <c r="O148">
        <v>22</v>
      </c>
      <c r="P148">
        <v>150</v>
      </c>
      <c r="Q148">
        <v>20</v>
      </c>
      <c r="R148">
        <v>8</v>
      </c>
      <c r="S148">
        <v>30</v>
      </c>
      <c r="T148">
        <v>120</v>
      </c>
    </row>
    <row r="149" spans="5:20" ht="15.75">
      <c r="E149" s="18" t="s">
        <v>418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14</v>
      </c>
      <c r="O149">
        <v>10</v>
      </c>
      <c r="P149">
        <v>90</v>
      </c>
      <c r="Q149">
        <v>20</v>
      </c>
      <c r="R149">
        <v>12</v>
      </c>
      <c r="S149">
        <v>30</v>
      </c>
      <c r="T149">
        <v>120</v>
      </c>
    </row>
    <row r="150" spans="5:20" ht="15.75">
      <c r="E150" s="18" t="s">
        <v>419</v>
      </c>
      <c r="I150">
        <v>0</v>
      </c>
      <c r="J150">
        <v>0</v>
      </c>
      <c r="K150">
        <v>0</v>
      </c>
      <c r="L150">
        <v>0</v>
      </c>
      <c r="M150">
        <v>60</v>
      </c>
      <c r="N150">
        <v>38</v>
      </c>
      <c r="O150">
        <v>36</v>
      </c>
      <c r="P150">
        <v>150</v>
      </c>
      <c r="Q150">
        <v>20</v>
      </c>
      <c r="R150">
        <v>12</v>
      </c>
      <c r="S150">
        <v>30</v>
      </c>
      <c r="T150">
        <v>120</v>
      </c>
    </row>
    <row r="151" spans="5:20" ht="15.75">
      <c r="E151" s="18" t="s">
        <v>420</v>
      </c>
      <c r="I151">
        <v>120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26</v>
      </c>
      <c r="P151">
        <v>90</v>
      </c>
      <c r="Q151">
        <v>20</v>
      </c>
      <c r="R151">
        <v>8</v>
      </c>
      <c r="S151">
        <v>0</v>
      </c>
      <c r="T151">
        <v>120</v>
      </c>
    </row>
    <row r="152" spans="5:20" ht="15.75">
      <c r="E152" s="18" t="s">
        <v>421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32</v>
      </c>
      <c r="O152">
        <v>12</v>
      </c>
      <c r="P152">
        <v>150</v>
      </c>
      <c r="Q152">
        <v>20</v>
      </c>
      <c r="R152">
        <v>12</v>
      </c>
      <c r="S152">
        <v>0</v>
      </c>
      <c r="T152">
        <v>120</v>
      </c>
    </row>
    <row r="153" spans="5:20" ht="15.75">
      <c r="E153" s="18" t="s">
        <v>422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22</v>
      </c>
      <c r="O153">
        <v>14</v>
      </c>
      <c r="P153">
        <v>150</v>
      </c>
      <c r="Q153">
        <v>20</v>
      </c>
      <c r="R153">
        <v>8</v>
      </c>
      <c r="S153">
        <v>30</v>
      </c>
      <c r="T153">
        <v>120</v>
      </c>
    </row>
    <row r="154" spans="5:20" ht="15.75">
      <c r="E154" s="18" t="s">
        <v>423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5:20" ht="15.75">
      <c r="E155" s="18" t="s">
        <v>424</v>
      </c>
      <c r="I155">
        <v>0</v>
      </c>
      <c r="J155">
        <v>0</v>
      </c>
      <c r="K155">
        <v>0</v>
      </c>
      <c r="L155">
        <v>0</v>
      </c>
      <c r="M155">
        <v>30</v>
      </c>
      <c r="N155">
        <v>40</v>
      </c>
      <c r="O155">
        <v>30</v>
      </c>
      <c r="P155">
        <v>120</v>
      </c>
      <c r="Q155">
        <v>0</v>
      </c>
      <c r="R155">
        <v>12</v>
      </c>
      <c r="S155">
        <v>30</v>
      </c>
      <c r="T155">
        <v>120</v>
      </c>
    </row>
    <row r="156" spans="5:20" ht="15.75">
      <c r="E156" s="18" t="s">
        <v>425</v>
      </c>
      <c r="I156">
        <v>0</v>
      </c>
      <c r="J156">
        <v>0</v>
      </c>
      <c r="K156">
        <v>0</v>
      </c>
      <c r="L156">
        <v>0</v>
      </c>
      <c r="M156">
        <v>60</v>
      </c>
      <c r="N156">
        <v>60</v>
      </c>
      <c r="O156">
        <v>62</v>
      </c>
      <c r="P156">
        <v>150</v>
      </c>
      <c r="Q156">
        <v>20</v>
      </c>
      <c r="R156">
        <v>12</v>
      </c>
      <c r="S156">
        <v>30</v>
      </c>
      <c r="T156">
        <v>120</v>
      </c>
    </row>
    <row r="157" spans="5:20" ht="15.75">
      <c r="E157" s="18" t="s">
        <v>426</v>
      </c>
      <c r="I157">
        <v>0</v>
      </c>
      <c r="J157">
        <v>0</v>
      </c>
      <c r="K157">
        <v>0</v>
      </c>
      <c r="L157">
        <v>0</v>
      </c>
      <c r="M157">
        <v>30</v>
      </c>
      <c r="N157">
        <v>26</v>
      </c>
      <c r="O157">
        <v>36</v>
      </c>
      <c r="P157">
        <v>90</v>
      </c>
      <c r="Q157">
        <v>20</v>
      </c>
      <c r="R157">
        <v>12</v>
      </c>
      <c r="S157">
        <v>30</v>
      </c>
      <c r="T157">
        <v>120</v>
      </c>
    </row>
    <row r="158" spans="5:20" ht="15.75">
      <c r="E158" s="18" t="s">
        <v>427</v>
      </c>
      <c r="I158">
        <v>0</v>
      </c>
      <c r="J158">
        <v>0</v>
      </c>
      <c r="K158">
        <v>0</v>
      </c>
      <c r="L158">
        <v>0</v>
      </c>
      <c r="M158">
        <v>60</v>
      </c>
      <c r="N158">
        <v>40</v>
      </c>
      <c r="O158">
        <v>38</v>
      </c>
      <c r="P158">
        <v>150</v>
      </c>
      <c r="Q158">
        <v>20</v>
      </c>
      <c r="R158">
        <v>12</v>
      </c>
      <c r="S158">
        <v>30</v>
      </c>
      <c r="T158">
        <v>120</v>
      </c>
    </row>
    <row r="159" spans="5:20" ht="15.75">
      <c r="E159" s="18" t="s">
        <v>428</v>
      </c>
      <c r="I159">
        <v>0</v>
      </c>
      <c r="J159">
        <v>0</v>
      </c>
      <c r="K159">
        <v>0</v>
      </c>
      <c r="L159">
        <v>0</v>
      </c>
      <c r="M159">
        <v>60</v>
      </c>
      <c r="N159">
        <v>26</v>
      </c>
      <c r="O159">
        <v>32</v>
      </c>
      <c r="P159">
        <v>90</v>
      </c>
      <c r="Q159">
        <v>20</v>
      </c>
      <c r="R159">
        <v>12</v>
      </c>
      <c r="S159">
        <v>30</v>
      </c>
      <c r="T159">
        <v>0</v>
      </c>
    </row>
    <row r="160" spans="5:20" ht="15.75">
      <c r="E160" s="18" t="s">
        <v>429</v>
      </c>
      <c r="I160">
        <v>0</v>
      </c>
      <c r="J160">
        <v>0</v>
      </c>
      <c r="K160">
        <v>0</v>
      </c>
      <c r="L160">
        <v>0</v>
      </c>
      <c r="M160">
        <v>60</v>
      </c>
      <c r="N160">
        <v>10</v>
      </c>
      <c r="O160">
        <v>20</v>
      </c>
      <c r="P160">
        <v>150</v>
      </c>
      <c r="Q160">
        <v>20</v>
      </c>
      <c r="R160">
        <v>4</v>
      </c>
      <c r="S160">
        <v>30</v>
      </c>
      <c r="T160">
        <v>120</v>
      </c>
    </row>
    <row r="161" spans="5:20" ht="15.75">
      <c r="E161" s="18" t="s">
        <v>430</v>
      </c>
      <c r="I161">
        <v>0</v>
      </c>
      <c r="J161">
        <v>0</v>
      </c>
      <c r="K161">
        <v>0</v>
      </c>
      <c r="L161">
        <v>0</v>
      </c>
      <c r="M161">
        <v>60</v>
      </c>
      <c r="N161">
        <v>26</v>
      </c>
      <c r="O161">
        <v>12</v>
      </c>
      <c r="P161">
        <v>150</v>
      </c>
      <c r="Q161">
        <v>20</v>
      </c>
      <c r="R161">
        <v>4</v>
      </c>
      <c r="S161">
        <v>30</v>
      </c>
      <c r="T161">
        <v>0</v>
      </c>
    </row>
    <row r="162" spans="5:20" ht="15.75">
      <c r="E162" s="18" t="s">
        <v>431</v>
      </c>
      <c r="I162">
        <v>120</v>
      </c>
      <c r="J162">
        <v>0</v>
      </c>
      <c r="K162">
        <v>0</v>
      </c>
      <c r="L162">
        <v>0</v>
      </c>
      <c r="M162">
        <v>0</v>
      </c>
      <c r="N162">
        <v>26</v>
      </c>
      <c r="O162">
        <v>10</v>
      </c>
      <c r="P162">
        <v>30</v>
      </c>
      <c r="Q162">
        <v>20</v>
      </c>
      <c r="R162">
        <v>8</v>
      </c>
      <c r="S162">
        <v>30</v>
      </c>
      <c r="T162">
        <v>120</v>
      </c>
    </row>
    <row r="163" spans="5:20" ht="15.75">
      <c r="E163" s="18" t="s">
        <v>432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2</v>
      </c>
      <c r="O163">
        <v>22</v>
      </c>
      <c r="P163">
        <v>150</v>
      </c>
      <c r="Q163">
        <v>20</v>
      </c>
      <c r="R163">
        <v>12</v>
      </c>
      <c r="S163">
        <v>0</v>
      </c>
      <c r="T163">
        <v>120</v>
      </c>
    </row>
    <row r="164" spans="5:20" ht="15.75">
      <c r="E164" s="18" t="s">
        <v>433</v>
      </c>
      <c r="I164">
        <v>600</v>
      </c>
      <c r="J164">
        <v>0</v>
      </c>
      <c r="K164">
        <v>0</v>
      </c>
      <c r="L164">
        <v>0</v>
      </c>
      <c r="M164">
        <v>30</v>
      </c>
      <c r="N164">
        <v>16</v>
      </c>
      <c r="O164">
        <v>18</v>
      </c>
      <c r="P164">
        <v>90</v>
      </c>
      <c r="Q164">
        <v>0</v>
      </c>
      <c r="R164">
        <v>4</v>
      </c>
      <c r="S164">
        <v>30</v>
      </c>
      <c r="T164">
        <v>120</v>
      </c>
    </row>
    <row r="165" spans="5:20" ht="15.75">
      <c r="E165" s="18" t="s">
        <v>434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10</v>
      </c>
      <c r="O165">
        <v>16</v>
      </c>
      <c r="P165">
        <v>120</v>
      </c>
      <c r="Q165">
        <v>20</v>
      </c>
      <c r="R165">
        <v>8</v>
      </c>
      <c r="S165">
        <v>30</v>
      </c>
      <c r="T165">
        <v>120</v>
      </c>
    </row>
    <row r="166" spans="5:20" ht="15.75">
      <c r="E166" s="18" t="s">
        <v>435</v>
      </c>
      <c r="I166">
        <v>120</v>
      </c>
      <c r="J166">
        <v>0</v>
      </c>
      <c r="K166">
        <v>0</v>
      </c>
      <c r="L166">
        <v>0</v>
      </c>
      <c r="M166">
        <v>0</v>
      </c>
      <c r="N166">
        <v>8</v>
      </c>
      <c r="O166">
        <v>10</v>
      </c>
      <c r="P166">
        <v>150</v>
      </c>
      <c r="Q166">
        <v>0</v>
      </c>
      <c r="R166">
        <v>6</v>
      </c>
      <c r="S166">
        <v>0</v>
      </c>
      <c r="T166">
        <v>120</v>
      </c>
    </row>
    <row r="167" spans="5:20" ht="15.75">
      <c r="E167" s="18" t="s">
        <v>436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40</v>
      </c>
      <c r="O167">
        <v>14</v>
      </c>
      <c r="P167">
        <v>150</v>
      </c>
      <c r="Q167">
        <v>20</v>
      </c>
      <c r="R167">
        <v>12</v>
      </c>
      <c r="S167">
        <v>0</v>
      </c>
      <c r="T167">
        <v>120</v>
      </c>
    </row>
    <row r="168" spans="5:20" ht="15.75">
      <c r="E168" s="18" t="s">
        <v>437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24</v>
      </c>
      <c r="O168">
        <v>18</v>
      </c>
      <c r="P168">
        <v>150</v>
      </c>
      <c r="Q168">
        <v>20</v>
      </c>
      <c r="R168">
        <v>6</v>
      </c>
      <c r="S168">
        <v>30</v>
      </c>
      <c r="T168">
        <v>120</v>
      </c>
    </row>
    <row r="169" spans="5:20" ht="15.75">
      <c r="E169" s="18" t="s">
        <v>438</v>
      </c>
      <c r="I169">
        <v>0</v>
      </c>
      <c r="J169">
        <v>0</v>
      </c>
      <c r="K169">
        <v>0</v>
      </c>
      <c r="L169">
        <v>0</v>
      </c>
      <c r="M169">
        <v>30</v>
      </c>
      <c r="N169">
        <v>0</v>
      </c>
      <c r="O169">
        <v>24</v>
      </c>
      <c r="P169">
        <v>150</v>
      </c>
      <c r="Q169">
        <v>20</v>
      </c>
      <c r="R169">
        <v>12</v>
      </c>
      <c r="S169">
        <v>30</v>
      </c>
      <c r="T169">
        <v>120</v>
      </c>
    </row>
    <row r="170" spans="5:20" ht="15">
      <c r="E170" s="18" t="s">
        <v>439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18</v>
      </c>
      <c r="P170">
        <v>150</v>
      </c>
      <c r="Q170">
        <v>20</v>
      </c>
      <c r="R170">
        <v>8</v>
      </c>
      <c r="S170">
        <v>30</v>
      </c>
      <c r="T170">
        <v>120</v>
      </c>
    </row>
    <row r="171" spans="5:20" ht="15">
      <c r="E171" s="18" t="s">
        <v>440</v>
      </c>
      <c r="I171">
        <v>0</v>
      </c>
      <c r="J171">
        <v>0</v>
      </c>
      <c r="K171">
        <v>0</v>
      </c>
      <c r="L171">
        <v>0</v>
      </c>
      <c r="M171">
        <v>60</v>
      </c>
      <c r="N171">
        <v>12</v>
      </c>
      <c r="O171">
        <v>14</v>
      </c>
      <c r="P171">
        <v>30</v>
      </c>
      <c r="Q171">
        <v>20</v>
      </c>
      <c r="R171">
        <v>4</v>
      </c>
      <c r="S171">
        <v>0</v>
      </c>
      <c r="T171">
        <v>0</v>
      </c>
    </row>
    <row r="172" spans="5:20" ht="15">
      <c r="E172" s="18" t="s">
        <v>441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40</v>
      </c>
      <c r="O172">
        <v>24</v>
      </c>
      <c r="P172">
        <v>150</v>
      </c>
      <c r="Q172">
        <v>20</v>
      </c>
      <c r="R172">
        <v>8</v>
      </c>
      <c r="S172">
        <v>30</v>
      </c>
      <c r="T172">
        <v>120</v>
      </c>
    </row>
    <row r="173" spans="5:20" ht="15">
      <c r="E173" s="18" t="s">
        <v>442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24</v>
      </c>
      <c r="O173">
        <v>12</v>
      </c>
      <c r="P173">
        <v>150</v>
      </c>
      <c r="Q173">
        <v>20</v>
      </c>
      <c r="R173">
        <v>12</v>
      </c>
      <c r="S173">
        <v>30</v>
      </c>
      <c r="T173">
        <v>0</v>
      </c>
    </row>
    <row r="174" spans="5:20" ht="15">
      <c r="E174" s="18" t="s">
        <v>443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5:20" ht="15">
      <c r="E175" s="18" t="s">
        <v>444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22</v>
      </c>
      <c r="O175">
        <v>34</v>
      </c>
      <c r="P175">
        <v>150</v>
      </c>
      <c r="Q175">
        <v>20</v>
      </c>
      <c r="R175">
        <v>12</v>
      </c>
      <c r="S175">
        <v>30</v>
      </c>
      <c r="T175">
        <v>0</v>
      </c>
    </row>
    <row r="176" spans="5:20" ht="15">
      <c r="E176" s="18" t="s">
        <v>445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</row>
    <row r="177" spans="5:20" ht="15">
      <c r="E177" s="18" t="s">
        <v>446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20</v>
      </c>
      <c r="O177">
        <v>20</v>
      </c>
      <c r="P177">
        <v>150</v>
      </c>
      <c r="Q177">
        <v>20</v>
      </c>
      <c r="R177">
        <v>8</v>
      </c>
      <c r="S177">
        <v>30</v>
      </c>
      <c r="T177">
        <v>0</v>
      </c>
    </row>
    <row r="178" spans="5:20" ht="15">
      <c r="E178" s="18" t="s">
        <v>447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20</v>
      </c>
      <c r="P178">
        <v>90</v>
      </c>
      <c r="Q178">
        <v>20</v>
      </c>
      <c r="R178">
        <v>12</v>
      </c>
      <c r="S178">
        <v>0</v>
      </c>
      <c r="T178">
        <v>120</v>
      </c>
    </row>
    <row r="179" spans="5:20" ht="15">
      <c r="E179" s="18" t="s">
        <v>448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14</v>
      </c>
      <c r="O179">
        <v>10</v>
      </c>
      <c r="P179">
        <v>60</v>
      </c>
      <c r="Q179">
        <v>0</v>
      </c>
      <c r="R179">
        <v>12</v>
      </c>
      <c r="S179">
        <v>30</v>
      </c>
      <c r="T179">
        <v>120</v>
      </c>
    </row>
    <row r="180" spans="5:20" ht="15">
      <c r="E180" s="18" t="s">
        <v>449</v>
      </c>
      <c r="I180">
        <v>0</v>
      </c>
      <c r="J180">
        <v>0</v>
      </c>
      <c r="K180">
        <v>0</v>
      </c>
      <c r="L180">
        <v>0</v>
      </c>
      <c r="M180">
        <v>30</v>
      </c>
      <c r="N180">
        <v>18</v>
      </c>
      <c r="O180">
        <v>34</v>
      </c>
      <c r="P180">
        <v>150</v>
      </c>
      <c r="Q180">
        <v>20</v>
      </c>
      <c r="R180">
        <v>8</v>
      </c>
      <c r="S180">
        <v>0</v>
      </c>
      <c r="T180">
        <v>120</v>
      </c>
    </row>
    <row r="181" spans="5:20" ht="15">
      <c r="E181" s="18" t="s">
        <v>450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4</v>
      </c>
      <c r="O181">
        <v>12</v>
      </c>
      <c r="P181">
        <v>150</v>
      </c>
      <c r="Q181">
        <v>20</v>
      </c>
      <c r="R181">
        <v>8</v>
      </c>
      <c r="S181">
        <v>30</v>
      </c>
      <c r="T181">
        <v>0</v>
      </c>
    </row>
    <row r="182" spans="5:20" ht="15">
      <c r="E182" s="18" t="s">
        <v>451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5:20" ht="15">
      <c r="E183" s="18" t="s">
        <v>452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5:20" ht="15">
      <c r="E184" s="18" t="s">
        <v>453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5:20" ht="15">
      <c r="E185" s="18" t="s">
        <v>454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5:20" ht="15">
      <c r="E186" s="18" t="s">
        <v>455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12</v>
      </c>
      <c r="O186">
        <v>32</v>
      </c>
      <c r="P186">
        <v>150</v>
      </c>
      <c r="Q186">
        <v>20</v>
      </c>
      <c r="R186">
        <v>12</v>
      </c>
      <c r="S186">
        <v>30</v>
      </c>
      <c r="T186">
        <v>0</v>
      </c>
    </row>
    <row r="187" spans="5:20" ht="15">
      <c r="E187" s="18" t="s">
        <v>456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5:20" ht="15">
      <c r="E188" s="18" t="s">
        <v>457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5:20" ht="15">
      <c r="E189" s="18" t="s">
        <v>458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24</v>
      </c>
      <c r="O189">
        <v>0</v>
      </c>
      <c r="P189">
        <v>150</v>
      </c>
      <c r="Q189">
        <v>20</v>
      </c>
      <c r="R189">
        <v>4</v>
      </c>
      <c r="S189">
        <v>30</v>
      </c>
      <c r="T189">
        <v>0</v>
      </c>
    </row>
    <row r="190" spans="5:20" ht="15">
      <c r="E190" s="18" t="s">
        <v>459</v>
      </c>
      <c r="I190">
        <v>0</v>
      </c>
      <c r="J190">
        <v>0</v>
      </c>
      <c r="K190">
        <v>0</v>
      </c>
      <c r="L190">
        <v>0</v>
      </c>
      <c r="M190">
        <v>30</v>
      </c>
      <c r="N190">
        <v>22</v>
      </c>
      <c r="O190">
        <v>18</v>
      </c>
      <c r="P190">
        <v>90</v>
      </c>
      <c r="Q190">
        <v>20</v>
      </c>
      <c r="R190">
        <v>12</v>
      </c>
      <c r="S190">
        <v>30</v>
      </c>
      <c r="T190">
        <v>120</v>
      </c>
    </row>
    <row r="191" spans="5:20" ht="15">
      <c r="E191" s="18" t="s">
        <v>460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5:20" ht="15">
      <c r="E192" s="18" t="s">
        <v>461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</row>
    <row r="193" spans="5:20" ht="15">
      <c r="E193" s="18" t="s">
        <v>462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5:20" ht="15">
      <c r="E194" s="18" t="s">
        <v>463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5:20" ht="15">
      <c r="E195" s="18" t="s">
        <v>464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5:20" ht="15">
      <c r="E196" s="18" t="s">
        <v>465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5:20" ht="15">
      <c r="E197" s="18" t="s">
        <v>466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5:20" ht="15">
      <c r="E198" s="18" t="s">
        <v>467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5:20" ht="15">
      <c r="E199" s="18" t="s">
        <v>468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</row>
    <row r="200" spans="5:20" ht="15">
      <c r="E200" s="18" t="s">
        <v>469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5:20" ht="15">
      <c r="E201" s="21" t="s">
        <v>335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5:20" ht="15">
      <c r="E202" s="21" t="s">
        <v>306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5:20" ht="15">
      <c r="E203" s="21" t="s">
        <v>300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5:20" ht="15">
      <c r="E204" s="21" t="s">
        <v>305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5:20" ht="15">
      <c r="E205" s="21" t="s">
        <v>313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5:20" ht="15">
      <c r="E206" s="21" t="s">
        <v>298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5:20" ht="15">
      <c r="E207" s="21" t="s">
        <v>304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5:20" ht="15">
      <c r="E208" s="21" t="s">
        <v>299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5:20" ht="15">
      <c r="E209" s="21" t="s">
        <v>308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5:20" ht="15">
      <c r="E210" s="21" t="s">
        <v>315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5:20" ht="15">
      <c r="E211" s="21" t="s">
        <v>316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</row>
    <row r="212" spans="5:20" ht="15">
      <c r="E212" s="21" t="s">
        <v>309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5:20" ht="15">
      <c r="E213" s="21" t="s">
        <v>302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5:20" ht="15">
      <c r="E214" s="21" t="s">
        <v>314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5:20" ht="15">
      <c r="E215" s="21" t="s">
        <v>301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5:20" ht="15">
      <c r="E216" s="21" t="s">
        <v>303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5:20" ht="15">
      <c r="E217" s="21" t="s">
        <v>307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5:20" ht="15">
      <c r="E218" s="21" t="s">
        <v>312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5:20" ht="15">
      <c r="E219" s="21" t="s">
        <v>311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5:20" ht="15">
      <c r="E220" s="21" t="s">
        <v>310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5:20" ht="15">
      <c r="E221" s="21" t="s">
        <v>317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5:20" ht="15">
      <c r="E222" s="21" t="s">
        <v>318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5:20" ht="15">
      <c r="E223" s="21" t="s">
        <v>319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5:20" ht="15">
      <c r="E224" s="21" t="s">
        <v>320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5:20" ht="15">
      <c r="E225" s="21" t="s">
        <v>321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5:20" ht="15">
      <c r="E226" s="21" t="s">
        <v>322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</row>
    <row r="227" spans="5:20" ht="15">
      <c r="E227" s="21" t="s">
        <v>323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</row>
    <row r="228" spans="5:20" ht="15">
      <c r="E228" s="21" t="s">
        <v>324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</row>
    <row r="229" spans="5:20" ht="15">
      <c r="E229" s="21" t="s">
        <v>325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5:20" ht="15">
      <c r="E230" s="21" t="s">
        <v>326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5:20" ht="15">
      <c r="E231" s="21" t="s">
        <v>327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</row>
    <row r="232" spans="5:20" ht="15">
      <c r="E232" s="21" t="s">
        <v>328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5:20" ht="15">
      <c r="E233" s="21" t="s">
        <v>329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5:20" ht="15">
      <c r="E234" s="21" t="s">
        <v>330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5:20" ht="15">
      <c r="E235" s="21" t="s">
        <v>331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5:20" ht="15">
      <c r="E236" s="21" t="s">
        <v>332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5:20" ht="15">
      <c r="E237" s="21" t="s">
        <v>333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</row>
    <row r="238" spans="5:20" ht="15">
      <c r="E238" s="21" t="s">
        <v>334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</sheetData>
  <mergeCells count="2">
    <mergeCell ref="A20:B20"/>
    <mergeCell ref="A1:B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W75"/>
  <sheetViews>
    <sheetView view="pageBreakPreview" zoomScaleSheetLayoutView="100" workbookViewId="0" topLeftCell="A1">
      <pane xSplit="21" ySplit="3" topLeftCell="V4" activePane="bottomRight" state="frozen"/>
      <selection pane="topLeft" activeCell="A6" sqref="A6"/>
      <selection pane="topRight" activeCell="V1" sqref="V1"/>
      <selection pane="bottomLeft" activeCell="A4" sqref="A4"/>
      <selection pane="bottomRight" activeCell="B79" sqref="B79"/>
    </sheetView>
  </sheetViews>
  <sheetFormatPr defaultColWidth="9.00390625" defaultRowHeight="12.75"/>
  <cols>
    <col min="1" max="1" width="6.125" style="1" customWidth="1"/>
    <col min="2" max="2" width="28.375" style="1" customWidth="1"/>
    <col min="3" max="3" width="5.00390625" style="3" customWidth="1"/>
    <col min="4" max="4" width="11.00390625" style="3" bestFit="1" customWidth="1"/>
    <col min="5" max="5" width="9.00390625" style="3" bestFit="1" customWidth="1"/>
    <col min="6" max="6" width="8.375" style="3" customWidth="1"/>
    <col min="7" max="7" width="5.875" style="3" customWidth="1"/>
    <col min="8" max="8" width="10.875" style="3" customWidth="1"/>
    <col min="9" max="9" width="5.625" style="3" customWidth="1"/>
    <col min="10" max="20" width="4.50390625" style="3" customWidth="1"/>
    <col min="21" max="21" width="13.375" style="2" customWidth="1"/>
    <col min="22" max="49" width="10.50390625" style="3" customWidth="1"/>
    <col min="50" max="16384" width="12.50390625" style="1" customWidth="1"/>
  </cols>
  <sheetData>
    <row r="1" spans="1:49" ht="13.5" customHeight="1">
      <c r="A1" s="52" t="s">
        <v>297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  <c r="V1" s="60" t="s">
        <v>570</v>
      </c>
      <c r="W1" s="61"/>
      <c r="X1" s="62"/>
      <c r="Y1" s="58" t="s">
        <v>571</v>
      </c>
      <c r="Z1" s="59"/>
      <c r="AA1" s="61" t="s">
        <v>572</v>
      </c>
      <c r="AB1" s="61"/>
      <c r="AC1" s="62"/>
      <c r="AD1" s="32" t="s">
        <v>573</v>
      </c>
      <c r="AE1" s="61" t="s">
        <v>574</v>
      </c>
      <c r="AF1" s="61"/>
      <c r="AG1" s="62"/>
      <c r="AH1" s="58" t="s">
        <v>575</v>
      </c>
      <c r="AI1" s="58"/>
      <c r="AJ1" s="58"/>
      <c r="AK1" s="58"/>
      <c r="AL1" s="59"/>
      <c r="AM1" s="61" t="s">
        <v>577</v>
      </c>
      <c r="AN1" s="61"/>
      <c r="AO1" s="62"/>
      <c r="AP1" s="58" t="s">
        <v>578</v>
      </c>
      <c r="AQ1" s="59"/>
      <c r="AR1" s="61" t="s">
        <v>579</v>
      </c>
      <c r="AS1" s="61"/>
      <c r="AT1" s="62"/>
      <c r="AU1" s="58" t="s">
        <v>581</v>
      </c>
      <c r="AV1" s="58"/>
      <c r="AW1" s="59"/>
    </row>
    <row r="2" spans="1:49" s="5" customFormat="1" ht="60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  <c r="V2" s="4" t="s">
        <v>340</v>
      </c>
      <c r="W2" s="4" t="s">
        <v>370</v>
      </c>
      <c r="X2" s="38" t="s">
        <v>341</v>
      </c>
      <c r="Y2" s="34" t="s">
        <v>471</v>
      </c>
      <c r="Z2" s="38" t="s">
        <v>378</v>
      </c>
      <c r="AA2" s="34" t="s">
        <v>340</v>
      </c>
      <c r="AB2" s="4" t="s">
        <v>370</v>
      </c>
      <c r="AC2" s="38" t="s">
        <v>341</v>
      </c>
      <c r="AD2" s="41" t="s">
        <v>470</v>
      </c>
      <c r="AE2" s="34" t="s">
        <v>340</v>
      </c>
      <c r="AF2" s="4" t="s">
        <v>370</v>
      </c>
      <c r="AG2" s="38" t="s">
        <v>341</v>
      </c>
      <c r="AH2" s="34" t="s">
        <v>471</v>
      </c>
      <c r="AI2" s="4" t="s">
        <v>576</v>
      </c>
      <c r="AJ2" s="4" t="s">
        <v>576</v>
      </c>
      <c r="AK2" s="4" t="s">
        <v>576</v>
      </c>
      <c r="AL2" s="38" t="s">
        <v>378</v>
      </c>
      <c r="AM2" s="34" t="s">
        <v>340</v>
      </c>
      <c r="AN2" s="4" t="s">
        <v>370</v>
      </c>
      <c r="AO2" s="38" t="s">
        <v>341</v>
      </c>
      <c r="AP2" s="34" t="s">
        <v>470</v>
      </c>
      <c r="AQ2" s="38" t="s">
        <v>341</v>
      </c>
      <c r="AR2" s="34" t="s">
        <v>471</v>
      </c>
      <c r="AS2" s="4" t="s">
        <v>378</v>
      </c>
      <c r="AT2" s="38" t="s">
        <v>580</v>
      </c>
      <c r="AU2" s="34" t="s">
        <v>340</v>
      </c>
      <c r="AV2" s="4" t="s">
        <v>370</v>
      </c>
      <c r="AW2" s="4" t="s">
        <v>341</v>
      </c>
    </row>
    <row r="3" spans="1:49" s="3" customFormat="1" ht="41.25" customHeight="1">
      <c r="A3" s="24" t="s">
        <v>547</v>
      </c>
      <c r="B3" s="24" t="s">
        <v>338</v>
      </c>
      <c r="C3" s="24" t="s">
        <v>337</v>
      </c>
      <c r="D3" s="25" t="s">
        <v>368</v>
      </c>
      <c r="E3" s="26" t="s">
        <v>342</v>
      </c>
      <c r="F3" s="27" t="s">
        <v>564</v>
      </c>
      <c r="G3" s="27" t="s">
        <v>565</v>
      </c>
      <c r="H3" s="25" t="s">
        <v>569</v>
      </c>
      <c r="I3" s="13" t="s">
        <v>567</v>
      </c>
      <c r="J3" s="13" t="s">
        <v>566</v>
      </c>
      <c r="K3" s="13" t="s">
        <v>142</v>
      </c>
      <c r="L3" s="13" t="s">
        <v>143</v>
      </c>
      <c r="M3" s="14" t="s">
        <v>144</v>
      </c>
      <c r="N3" s="14" t="s">
        <v>145</v>
      </c>
      <c r="O3" s="14" t="s">
        <v>146</v>
      </c>
      <c r="P3" s="14" t="s">
        <v>147</v>
      </c>
      <c r="Q3" s="14" t="s">
        <v>148</v>
      </c>
      <c r="R3" s="14" t="s">
        <v>149</v>
      </c>
      <c r="S3" s="14" t="s">
        <v>150</v>
      </c>
      <c r="T3" s="14" t="s">
        <v>151</v>
      </c>
      <c r="U3" s="25" t="s">
        <v>369</v>
      </c>
      <c r="V3" s="28">
        <v>104</v>
      </c>
      <c r="W3" s="28">
        <v>104</v>
      </c>
      <c r="X3" s="30">
        <v>204</v>
      </c>
      <c r="Y3" s="35">
        <v>105</v>
      </c>
      <c r="Z3" s="30">
        <v>105</v>
      </c>
      <c r="AA3" s="35">
        <v>106</v>
      </c>
      <c r="AB3" s="28">
        <v>106</v>
      </c>
      <c r="AC3" s="30">
        <v>206</v>
      </c>
      <c r="AD3" s="42">
        <v>110</v>
      </c>
      <c r="AE3" s="35">
        <v>111</v>
      </c>
      <c r="AF3" s="28">
        <v>111</v>
      </c>
      <c r="AG3" s="30">
        <v>211</v>
      </c>
      <c r="AH3" s="35">
        <v>116</v>
      </c>
      <c r="AI3" s="28">
        <v>31</v>
      </c>
      <c r="AJ3" s="28">
        <v>32</v>
      </c>
      <c r="AK3" s="28">
        <v>33</v>
      </c>
      <c r="AL3" s="30">
        <v>116</v>
      </c>
      <c r="AM3" s="35">
        <v>117</v>
      </c>
      <c r="AN3" s="28">
        <v>117</v>
      </c>
      <c r="AO3" s="30">
        <v>217</v>
      </c>
      <c r="AP3" s="33">
        <v>118</v>
      </c>
      <c r="AQ3" s="42">
        <v>218</v>
      </c>
      <c r="AR3" s="35">
        <v>119</v>
      </c>
      <c r="AS3" s="28">
        <v>119</v>
      </c>
      <c r="AT3" s="30">
        <v>219</v>
      </c>
      <c r="AU3" s="35">
        <v>120</v>
      </c>
      <c r="AV3" s="29">
        <v>120</v>
      </c>
      <c r="AW3" s="30">
        <v>220</v>
      </c>
    </row>
    <row r="4" spans="1:49" ht="13.5">
      <c r="A4" s="64">
        <v>1</v>
      </c>
      <c r="B4" s="7" t="s">
        <v>154</v>
      </c>
      <c r="C4" s="8" t="s">
        <v>519</v>
      </c>
      <c r="D4" s="8" t="s">
        <v>155</v>
      </c>
      <c r="E4" s="9">
        <f>W4-V4+AB4-AA4+AF4-AE4+AN4-AM4+AV4-AU4</f>
        <v>0.02424768518518522</v>
      </c>
      <c r="F4" s="20">
        <f>(10-COUNT(V4,Y4,AA4,AD4,AE4,AH4,AM4,AP4,AR4,AU4))*коэффициенты!$B$2</f>
        <v>0</v>
      </c>
      <c r="G4" s="16">
        <f>((SIGN(X4)*-1)+1)*коэффициенты!$B$3+((SIGN(Z4)*-1)+1)*коэффициенты!$B$4+((SIGN(AC4)*-1)+1)*коэффициенты!$B$5+((SIGN(AG4)*-1)+1)*коэффициенты!$B$6+((SIGN(AL4)*-1)+1)*коэффициенты!$B$7+((SIGN(AI4)*-1)+1)*коэффициенты!$B$8+((SIGN(AJ4)*-1)+1)*коэффициенты!$B$8+((SIGN(AK4)*-1)+1)*коэффициенты!$B$8+((SIGN(AO4)*-1)+1)*коэффициенты!$B$9+((SIGN(AQ4)*-1)+1)*коэффициенты!$B$10+((SIGN(AS4)*-1)+1)*коэффициенты!$B$11+((SIGN(AT4)*-1)+1)*коэффициенты!$B$12+((SIGN(AW4)*-1)+1)*коэффициенты!$B$13</f>
        <v>0</v>
      </c>
      <c r="H4" s="23">
        <f>IF(X4&gt;0,(X4-W4)*коэффициенты!$B$21)+IF(Z4&gt;0,(Z4-Y4)*коэффициенты!$B$22)+IF(AC4&gt;0,(AC4-AB4)*коэффициенты!$B$23)+IF(AG4&gt;0,(AG4-AF4)*коэффициенты!$B$24)+IF(AL4&gt;0,(AL4-AH4)*коэффициенты!$B$25)+IF(AO4&gt;0,(AO4-AN4)*коэффициенты!$B$26)+IF(AS4&gt;0,(AS4-AR4)*коэффициенты!$B$27)+IF(AW4&gt;0,(AW4-AV4)*коэффициенты!$B$28)</f>
        <v>0.21833333333333327</v>
      </c>
      <c r="I4" s="16">
        <f>VLOOKUP($C4,коэффициенты!$E$2:$T$300,5,FALSE)</f>
        <v>0</v>
      </c>
      <c r="J4" s="16">
        <f>VLOOKUP($C4,коэффициенты!$E$2:$T$300,6,FALSE)</f>
        <v>0</v>
      </c>
      <c r="K4" s="16">
        <f>VLOOKUP($C4,коэффициенты!$E$2:$T$300,7,FALSE)</f>
        <v>0</v>
      </c>
      <c r="L4" s="16">
        <f>VLOOKUP($C4,коэффициенты!$E$2:$T$300,8,FALSE)</f>
        <v>0</v>
      </c>
      <c r="M4" s="16">
        <f>VLOOKUP($C4,коэффициенты!$E$2:$T$300,9,FALSE)</f>
        <v>30</v>
      </c>
      <c r="N4" s="16">
        <f>VLOOKUP($C4,коэффициенты!$E$2:$T$300,10,FALSE)</f>
        <v>0</v>
      </c>
      <c r="O4" s="16">
        <f>VLOOKUP($C4,коэффициенты!$E$2:$T$300,11,FALSE)</f>
        <v>0</v>
      </c>
      <c r="P4" s="16">
        <f>VLOOKUP($C4,коэффициенты!$E$2:$T$300,12,FALSE)</f>
        <v>150</v>
      </c>
      <c r="Q4" s="16">
        <f>VLOOKUP($C4,коэффициенты!$E$2:$T$300,13,FALSE)</f>
        <v>20</v>
      </c>
      <c r="R4" s="16">
        <f>VLOOKUP($C4,коэффициенты!$E$2:$T$300,14,FALSE)</f>
        <v>8</v>
      </c>
      <c r="S4" s="16">
        <f>VLOOKUP($C4,коэффициенты!$E$2:$T$300,15,FALSE)</f>
        <v>30</v>
      </c>
      <c r="T4" s="16">
        <f>VLOOKUP($C4,коэффициенты!$E$2:$T$300,16,FALSE)</f>
        <v>120</v>
      </c>
      <c r="U4" s="15">
        <f>D4-E4+TIME(0,F4+G4,0)+H4+TIME(0,SUM(I4:L4),0)-TIME(0,SUM(M4:T4),0)</f>
        <v>0.25902777777777763</v>
      </c>
      <c r="V4" s="9">
        <v>0.047141203703703706</v>
      </c>
      <c r="W4" s="31">
        <v>0.047141203703703706</v>
      </c>
      <c r="X4" s="39">
        <v>0.047592592592592596</v>
      </c>
      <c r="Y4" s="36">
        <v>0.06269675925925926</v>
      </c>
      <c r="Z4" s="39">
        <v>0.07694444444444444</v>
      </c>
      <c r="AA4" s="36">
        <v>0.09157407407407407</v>
      </c>
      <c r="AB4" s="9">
        <v>0.11372685185185184</v>
      </c>
      <c r="AC4" s="39">
        <v>0.11540509259259259</v>
      </c>
      <c r="AD4" s="43">
        <v>0.15582175925925926</v>
      </c>
      <c r="AE4" s="36">
        <v>0.16292824074074075</v>
      </c>
      <c r="AF4" s="31">
        <v>0.16292824074074075</v>
      </c>
      <c r="AG4" s="39">
        <v>0.16306712962962963</v>
      </c>
      <c r="AH4" s="36">
        <v>0.1942824074074074</v>
      </c>
      <c r="AI4" s="9">
        <v>0.19447916666666668</v>
      </c>
      <c r="AJ4" s="9">
        <v>0.19486111111111112</v>
      </c>
      <c r="AK4" s="9">
        <v>0.19466435185185185</v>
      </c>
      <c r="AL4" s="39">
        <v>0.1951388888888889</v>
      </c>
      <c r="AM4" s="36">
        <v>0.23200231481481481</v>
      </c>
      <c r="AN4" s="31">
        <v>0.23200231481481481</v>
      </c>
      <c r="AO4" s="39">
        <v>0.2458449074074074</v>
      </c>
      <c r="AP4" s="36">
        <v>0.2509837962962963</v>
      </c>
      <c r="AQ4" s="39">
        <v>0.25925925925925924</v>
      </c>
      <c r="AR4" s="36">
        <v>0.20931712962962964</v>
      </c>
      <c r="AS4" s="9">
        <v>0.21855324074074076</v>
      </c>
      <c r="AT4" s="39">
        <v>0.21868055555555554</v>
      </c>
      <c r="AU4" s="36">
        <v>0.265625</v>
      </c>
      <c r="AV4" s="9">
        <v>0.2677199074074074</v>
      </c>
      <c r="AW4" s="9">
        <v>0.26797453703703705</v>
      </c>
    </row>
    <row r="5" spans="1:49" ht="13.5">
      <c r="A5" s="64">
        <v>2</v>
      </c>
      <c r="B5" s="7" t="s">
        <v>179</v>
      </c>
      <c r="C5" s="8" t="s">
        <v>511</v>
      </c>
      <c r="D5" s="8" t="s">
        <v>180</v>
      </c>
      <c r="E5" s="9">
        <f>W5-V5+AB5-AA5+AF5-AE5+AN5-AM5+AV5-AU5</f>
        <v>0.01923611111111112</v>
      </c>
      <c r="F5" s="20">
        <f>(10-COUNT(V5,Y5,AA5,AD5,AE5,AH5,AM5,AP5,AR5,AU5))*коэффициенты!$B$2</f>
        <v>0</v>
      </c>
      <c r="G5" s="16">
        <f>((SIGN(X5)*-1)+1)*коэффициенты!$B$3+((SIGN(Z5)*-1)+1)*коэффициенты!$B$4+((SIGN(AC5)*-1)+1)*коэффициенты!$B$5+((SIGN(AG5)*-1)+1)*коэффициенты!$B$6+((SIGN(AL5)*-1)+1)*коэффициенты!$B$7+((SIGN(AI5)*-1)+1)*коэффициенты!$B$8+((SIGN(AJ5)*-1)+1)*коэффициенты!$B$8+((SIGN(AK5)*-1)+1)*коэффициенты!$B$8+((SIGN(AO5)*-1)+1)*коэффициенты!$B$9+((SIGN(AQ5)*-1)+1)*коэффициенты!$B$10+((SIGN(AS5)*-1)+1)*коэффициенты!$B$11+((SIGN(AT5)*-1)+1)*коэффициенты!$B$12+((SIGN(AW5)*-1)+1)*коэффициенты!$B$13</f>
        <v>0</v>
      </c>
      <c r="H5" s="23">
        <f>IF(X5&gt;0,(X5-W5)*коэффициенты!$B$21)+IF(Z5&gt;0,(Z5-Y5)*коэффициенты!$B$22)+IF(AC5&gt;0,(AC5-AB5)*коэффициенты!$B$23)+IF(AG5&gt;0,(AG5-AF5)*коэффициенты!$B$24)+IF(AL5&gt;0,(AL5-AH5)*коэффициенты!$B$25)+IF(AO5&gt;0,(AO5-AN5)*коэффициенты!$B$26)+IF(AS5&gt;0,(AS5-AR5)*коэффициенты!$B$27)+IF(AW5&gt;0,(AW5-AV5)*коэффициенты!$B$28)</f>
        <v>0.25346064814814767</v>
      </c>
      <c r="I5" s="16">
        <f>VLOOKUP($C5,коэффициенты!$E$2:$T$300,5,FALSE)</f>
        <v>0</v>
      </c>
      <c r="J5" s="16">
        <f>VLOOKUP($C5,коэффициенты!$E$2:$T$300,6,FALSE)</f>
        <v>0</v>
      </c>
      <c r="K5" s="16">
        <f>VLOOKUP($C5,коэффициенты!$E$2:$T$300,7,FALSE)</f>
        <v>0</v>
      </c>
      <c r="L5" s="16">
        <f>VLOOKUP($C5,коэффициенты!$E$2:$T$300,8,FALSE)</f>
        <v>0</v>
      </c>
      <c r="M5" s="16">
        <f>VLOOKUP($C5,коэффициенты!$E$2:$T$300,9,FALSE)</f>
        <v>30</v>
      </c>
      <c r="N5" s="16">
        <f>VLOOKUP($C5,коэффициенты!$E$2:$T$300,10,FALSE)</f>
        <v>0</v>
      </c>
      <c r="O5" s="16">
        <f>VLOOKUP($C5,коэффициенты!$E$2:$T$300,11,FALSE)</f>
        <v>0</v>
      </c>
      <c r="P5" s="16">
        <f>VLOOKUP($C5,коэффициенты!$E$2:$T$300,12,FALSE)</f>
        <v>150</v>
      </c>
      <c r="Q5" s="16">
        <f>VLOOKUP($C5,коэффициенты!$E$2:$T$300,13,FALSE)</f>
        <v>20</v>
      </c>
      <c r="R5" s="16">
        <f>VLOOKUP($C5,коэффициенты!$E$2:$T$300,14,FALSE)</f>
        <v>8</v>
      </c>
      <c r="S5" s="16">
        <f>VLOOKUP($C5,коэффициенты!$E$2:$T$300,15,FALSE)</f>
        <v>30</v>
      </c>
      <c r="T5" s="16">
        <f>VLOOKUP($C5,коэффициенты!$E$2:$T$300,16,FALSE)</f>
        <v>120</v>
      </c>
      <c r="U5" s="15">
        <f>D5-E5+TIME(0,F5+G5,0)+H5+TIME(0,SUM(I5:L5),0)-TIME(0,SUM(M5:T5),0)</f>
        <v>0.37194444444444397</v>
      </c>
      <c r="V5" s="9">
        <v>0.06252314814814815</v>
      </c>
      <c r="W5" s="31">
        <v>0.06252314814814815</v>
      </c>
      <c r="X5" s="39">
        <v>0.06309027777777777</v>
      </c>
      <c r="Y5" s="36">
        <v>0.07837962962962963</v>
      </c>
      <c r="Z5" s="39">
        <v>0.09972222222222223</v>
      </c>
      <c r="AA5" s="36">
        <v>0.11210648148148149</v>
      </c>
      <c r="AB5" s="9">
        <v>0.12971064814814814</v>
      </c>
      <c r="AC5" s="39">
        <v>0.13152777777777777</v>
      </c>
      <c r="AD5" s="43">
        <v>0.17747685185185183</v>
      </c>
      <c r="AE5" s="36">
        <v>0.19401620370370373</v>
      </c>
      <c r="AF5" s="31">
        <v>0.19401620370370373</v>
      </c>
      <c r="AG5" s="39">
        <v>0.19464120370370372</v>
      </c>
      <c r="AH5" s="36">
        <v>0.2210763888888889</v>
      </c>
      <c r="AI5" s="9">
        <v>0.2215162037037037</v>
      </c>
      <c r="AJ5" s="31">
        <v>0.22135416666666666</v>
      </c>
      <c r="AK5" s="9">
        <v>0.22127314814814814</v>
      </c>
      <c r="AL5" s="39">
        <v>0.22171296296296295</v>
      </c>
      <c r="AM5" s="36">
        <v>0.264212962962963</v>
      </c>
      <c r="AN5" s="31">
        <v>0.264212962962963</v>
      </c>
      <c r="AO5" s="39">
        <v>0.2763773148148148</v>
      </c>
      <c r="AP5" s="36">
        <v>0.29159722222222223</v>
      </c>
      <c r="AQ5" s="39">
        <v>0.3248263888888889</v>
      </c>
      <c r="AR5" s="36">
        <v>0.23730324074074075</v>
      </c>
      <c r="AS5" s="9">
        <v>0.24802083333333333</v>
      </c>
      <c r="AT5" s="9">
        <v>0.24802083333333333</v>
      </c>
      <c r="AU5" s="36">
        <v>0.33351851851851855</v>
      </c>
      <c r="AV5" s="9">
        <v>0.33515046296296297</v>
      </c>
      <c r="AW5" s="9">
        <v>0.3356828703703704</v>
      </c>
    </row>
    <row r="6" spans="1:49" s="3" customFormat="1" ht="13.5">
      <c r="A6" s="64">
        <v>3</v>
      </c>
      <c r="B6" s="7" t="s">
        <v>283</v>
      </c>
      <c r="C6" s="8" t="s">
        <v>487</v>
      </c>
      <c r="D6" s="8" t="s">
        <v>160</v>
      </c>
      <c r="E6" s="9">
        <f>W6-V6+AB6-AA6+AF6-AE6+AN6-AM6+AV6-AU6</f>
        <v>0.018240740740740724</v>
      </c>
      <c r="F6" s="20">
        <f>(10-COUNT(V6,Y6,AA6,AD6,AE6,AH6,AM6,AP6,AR6,AU6))*коэффициенты!$B$2</f>
        <v>0</v>
      </c>
      <c r="G6" s="16">
        <f>((SIGN(X6)*-1)+1)*коэффициенты!$B$3+((SIGN(Z6)*-1)+1)*коэффициенты!$B$4+((SIGN(AC6)*-1)+1)*коэффициенты!$B$5+((SIGN(AG6)*-1)+1)*коэффициенты!$B$6+((SIGN(AL6)*-1)+1)*коэффициенты!$B$7+((SIGN(AI6)*-1)+1)*коэффициенты!$B$8+((SIGN(AJ6)*-1)+1)*коэффициенты!$B$8+((SIGN(AK6)*-1)+1)*коэффициенты!$B$8+((SIGN(AO6)*-1)+1)*коэффициенты!$B$9+((SIGN(AQ6)*-1)+1)*коэффициенты!$B$10+((SIGN(AS6)*-1)+1)*коэффициенты!$B$11+((SIGN(AT6)*-1)+1)*коэффициенты!$B$12+((SIGN(AW6)*-1)+1)*коэффициенты!$B$13</f>
        <v>0</v>
      </c>
      <c r="H6" s="23">
        <f>IF(X6&gt;0,(X6-W6)*коэффициенты!$B$21)+IF(Z6&gt;0,(Z6-Y6)*коэффициенты!$B$22)+IF(AC6&gt;0,(AC6-AB6)*коэффициенты!$B$23)+IF(AG6&gt;0,(AG6-AF6)*коэффициенты!$B$24)+IF(AL6&gt;0,(AL6-AH6)*коэффициенты!$B$25)+IF(AO6&gt;0,(AO6-AN6)*коэффициенты!$B$26)+IF(AS6&gt;0,(AS6-AR6)*коэффициенты!$B$27)+IF(AW6&gt;0,(AW6-AV6)*коэффициенты!$B$28)</f>
        <v>0.25994212962963004</v>
      </c>
      <c r="I6" s="16">
        <f>VLOOKUP($C6,коэффициенты!$E$2:$T$300,5,FALSE)</f>
        <v>0</v>
      </c>
      <c r="J6" s="16">
        <f>VLOOKUP($C6,коэффициенты!$E$2:$T$300,6,FALSE)</f>
        <v>0</v>
      </c>
      <c r="K6" s="16">
        <f>VLOOKUP($C6,коэффициенты!$E$2:$T$300,7,FALSE)</f>
        <v>0</v>
      </c>
      <c r="L6" s="16">
        <f>VLOOKUP($C6,коэффициенты!$E$2:$T$300,8,FALSE)</f>
        <v>0</v>
      </c>
      <c r="M6" s="16">
        <f>VLOOKUP($C6,коэффициенты!$E$2:$T$300,9,FALSE)</f>
        <v>0</v>
      </c>
      <c r="N6" s="16">
        <f>VLOOKUP($C6,коэффициенты!$E$2:$T$300,10,FALSE)</f>
        <v>0</v>
      </c>
      <c r="O6" s="16">
        <f>VLOOKUP($C6,коэффициенты!$E$2:$T$300,11,FALSE)</f>
        <v>0</v>
      </c>
      <c r="P6" s="16">
        <f>VLOOKUP($C6,коэффициенты!$E$2:$T$300,12,FALSE)</f>
        <v>150</v>
      </c>
      <c r="Q6" s="16">
        <f>VLOOKUP($C6,коэффициенты!$E$2:$T$300,13,FALSE)</f>
        <v>20</v>
      </c>
      <c r="R6" s="16">
        <f>VLOOKUP($C6,коэффициенты!$E$2:$T$300,14,FALSE)</f>
        <v>12</v>
      </c>
      <c r="S6" s="16">
        <f>VLOOKUP($C6,коэффициенты!$E$2:$T$300,15,FALSE)</f>
        <v>0</v>
      </c>
      <c r="T6" s="16">
        <f>VLOOKUP($C6,коэффициенты!$E$2:$T$300,16,FALSE)</f>
        <v>120</v>
      </c>
      <c r="U6" s="15">
        <f>D6-E6+TIME(0,F6+G6,0)+H6+TIME(0,SUM(I6:L6),0)-TIME(0,SUM(M6:T6),0)</f>
        <v>0.39062500000000033</v>
      </c>
      <c r="V6" s="9">
        <v>0.06635416666666666</v>
      </c>
      <c r="W6" s="31">
        <v>0.06635416666666666</v>
      </c>
      <c r="X6" s="39">
        <v>0.06673611111111111</v>
      </c>
      <c r="Y6" s="36">
        <v>0.08600694444444444</v>
      </c>
      <c r="Z6" s="39">
        <v>0.11077546296296296</v>
      </c>
      <c r="AA6" s="36">
        <v>0.12697916666666667</v>
      </c>
      <c r="AB6" s="9">
        <v>0.1452199074074074</v>
      </c>
      <c r="AC6" s="39">
        <v>0.14724537037037036</v>
      </c>
      <c r="AD6" s="43">
        <v>0.18849537037037037</v>
      </c>
      <c r="AE6" s="36">
        <v>0.20119212962962962</v>
      </c>
      <c r="AF6" s="31">
        <v>0.20119212962962962</v>
      </c>
      <c r="AG6" s="39">
        <v>0.20173611111111112</v>
      </c>
      <c r="AH6" s="36">
        <v>0.2357175925925926</v>
      </c>
      <c r="AI6" s="9">
        <v>0.2359027777777778</v>
      </c>
      <c r="AJ6" s="9">
        <v>0.2364236111111111</v>
      </c>
      <c r="AK6" s="9">
        <v>0.23613425925925924</v>
      </c>
      <c r="AL6" s="39">
        <v>0.2365625</v>
      </c>
      <c r="AM6" s="36">
        <v>0.24898148148148147</v>
      </c>
      <c r="AN6" s="31">
        <v>0.24898148148148147</v>
      </c>
      <c r="AO6" s="39">
        <v>0.2571527777777778</v>
      </c>
      <c r="AP6" s="36">
        <v>0.26457175925925924</v>
      </c>
      <c r="AQ6" s="39">
        <v>0.2816898148148148</v>
      </c>
      <c r="AR6" s="36">
        <v>0.2930787037037037</v>
      </c>
      <c r="AS6" s="9">
        <v>0.3054861111111111</v>
      </c>
      <c r="AT6" s="39">
        <v>0.30572916666666666</v>
      </c>
      <c r="AU6" s="36">
        <v>0.3270138888888889</v>
      </c>
      <c r="AV6" s="31">
        <v>0.3270138888888889</v>
      </c>
      <c r="AW6" s="9">
        <v>0.3275</v>
      </c>
    </row>
    <row r="7" spans="1:49" ht="13.5">
      <c r="A7" s="44">
        <v>4</v>
      </c>
      <c r="B7" s="7" t="s">
        <v>273</v>
      </c>
      <c r="C7" s="8" t="s">
        <v>495</v>
      </c>
      <c r="D7" s="8" t="s">
        <v>219</v>
      </c>
      <c r="E7" s="9">
        <f>W7-V7+AB7-AA7+AF7-AE7+AN7-AM7+AV7-AU7</f>
        <v>0.017916666666666636</v>
      </c>
      <c r="F7" s="20">
        <f>(10-COUNT(V7,Y7,AA7,AD7,AE7,AH7,AM7,AP7,AR7,AU7))*коэффициенты!$B$2</f>
        <v>0</v>
      </c>
      <c r="G7" s="16">
        <f>((SIGN(X7)*-1)+1)*коэффициенты!$B$3+((SIGN(Z7)*-1)+1)*коэффициенты!$B$4+((SIGN(AC7)*-1)+1)*коэффициенты!$B$5+((SIGN(AG7)*-1)+1)*коэффициенты!$B$6+((SIGN(AL7)*-1)+1)*коэффициенты!$B$7+((SIGN(AI7)*-1)+1)*коэффициенты!$B$8+((SIGN(AJ7)*-1)+1)*коэффициенты!$B$8+((SIGN(AK7)*-1)+1)*коэффициенты!$B$8+((SIGN(AO7)*-1)+1)*коэффициенты!$B$9+((SIGN(AQ7)*-1)+1)*коэффициенты!$B$10+((SIGN(AS7)*-1)+1)*коэффициенты!$B$11+((SIGN(AT7)*-1)+1)*коэффициенты!$B$12+((SIGN(AW7)*-1)+1)*коэффициенты!$B$13</f>
        <v>0</v>
      </c>
      <c r="H7" s="23">
        <f>IF(X7&gt;0,(X7-W7)*коэффициенты!$B$21)+IF(Z7&gt;0,(Z7-Y7)*коэффициенты!$B$22)+IF(AC7&gt;0,(AC7-AB7)*коэффициенты!$B$23)+IF(AG7&gt;0,(AG7-AF7)*коэффициенты!$B$24)+IF(AL7&gt;0,(AL7-AH7)*коэффициенты!$B$25)+IF(AO7&gt;0,(AO7-AN7)*коэффициенты!$B$26)+IF(AS7&gt;0,(AS7-AR7)*коэффициенты!$B$27)+IF(AW7&gt;0,(AW7-AV7)*коэффициенты!$B$28)</f>
        <v>0.265358796296296</v>
      </c>
      <c r="I7" s="16">
        <f>VLOOKUP($C7,коэффициенты!$E$2:$T$300,5,FALSE)</f>
        <v>0</v>
      </c>
      <c r="J7" s="16">
        <f>VLOOKUP($C7,коэффициенты!$E$2:$T$300,6,FALSE)</f>
        <v>0</v>
      </c>
      <c r="K7" s="16">
        <f>VLOOKUP($C7,коэффициенты!$E$2:$T$300,7,FALSE)</f>
        <v>0</v>
      </c>
      <c r="L7" s="16">
        <f>VLOOKUP($C7,коэффициенты!$E$2:$T$300,8,FALSE)</f>
        <v>0</v>
      </c>
      <c r="M7" s="16">
        <f>VLOOKUP($C7,коэффициенты!$E$2:$T$300,9,FALSE)</f>
        <v>60</v>
      </c>
      <c r="N7" s="16">
        <f>VLOOKUP($C7,коэффициенты!$E$2:$T$300,10,FALSE)</f>
        <v>0</v>
      </c>
      <c r="O7" s="16">
        <f>VLOOKUP($C7,коэффициенты!$E$2:$T$300,11,FALSE)</f>
        <v>0</v>
      </c>
      <c r="P7" s="16">
        <f>VLOOKUP($C7,коэффициенты!$E$2:$T$300,12,FALSE)</f>
        <v>150</v>
      </c>
      <c r="Q7" s="16">
        <f>VLOOKUP($C7,коэффициенты!$E$2:$T$300,13,FALSE)</f>
        <v>20</v>
      </c>
      <c r="R7" s="16">
        <f>VLOOKUP($C7,коэффициенты!$E$2:$T$300,14,FALSE)</f>
        <v>12</v>
      </c>
      <c r="S7" s="16">
        <f>VLOOKUP($C7,коэффициенты!$E$2:$T$300,15,FALSE)</f>
        <v>30</v>
      </c>
      <c r="T7" s="16">
        <f>VLOOKUP($C7,коэффициенты!$E$2:$T$300,16,FALSE)</f>
        <v>120</v>
      </c>
      <c r="U7" s="15">
        <f>D7-E7+TIME(0,F7+G7,0)+H7+TIME(0,SUM(I7:L7),0)-TIME(0,SUM(M7:T7),0)</f>
        <v>0.39631944444444417</v>
      </c>
      <c r="V7" s="9">
        <v>0.06980324074074074</v>
      </c>
      <c r="W7" s="31">
        <v>0.06980324074074074</v>
      </c>
      <c r="X7" s="39">
        <v>0.07030092592592592</v>
      </c>
      <c r="Y7" s="36">
        <v>0.0880787037037037</v>
      </c>
      <c r="Z7" s="39">
        <v>0.10898148148148147</v>
      </c>
      <c r="AA7" s="36">
        <v>0.11990740740740741</v>
      </c>
      <c r="AB7" s="9">
        <v>0.13782407407407407</v>
      </c>
      <c r="AC7" s="39">
        <v>0.14065972222222223</v>
      </c>
      <c r="AD7" s="43">
        <v>0.18413194444444445</v>
      </c>
      <c r="AE7" s="36">
        <v>0.20222222222222222</v>
      </c>
      <c r="AF7" s="31">
        <v>0.20222222222222222</v>
      </c>
      <c r="AG7" s="39">
        <v>0.20259259259259257</v>
      </c>
      <c r="AH7" s="36">
        <v>0.24583333333333335</v>
      </c>
      <c r="AI7" s="9">
        <v>0.24662037037037035</v>
      </c>
      <c r="AJ7" s="9">
        <v>0.2459837962962963</v>
      </c>
      <c r="AK7" s="9">
        <v>0.24625</v>
      </c>
      <c r="AL7" s="39">
        <v>0.24688657407407408</v>
      </c>
      <c r="AM7" s="36">
        <v>0.3524537037037037</v>
      </c>
      <c r="AN7" s="31">
        <v>0.3524537037037037</v>
      </c>
      <c r="AO7" s="39">
        <v>0.3638078703703704</v>
      </c>
      <c r="AP7" s="36">
        <v>0.2842708333333333</v>
      </c>
      <c r="AQ7" s="39">
        <v>0.34630787037037036</v>
      </c>
      <c r="AR7" s="36">
        <v>0.2620486111111111</v>
      </c>
      <c r="AS7" s="9">
        <v>0.2760532407407407</v>
      </c>
      <c r="AT7" s="39">
        <v>0.2760532407407407</v>
      </c>
      <c r="AU7" s="36">
        <v>0.37494212962962964</v>
      </c>
      <c r="AV7" s="31">
        <v>0.37494212962962964</v>
      </c>
      <c r="AW7" s="9">
        <v>0.37528935185185186</v>
      </c>
    </row>
    <row r="8" spans="1:49" ht="13.5">
      <c r="A8" s="44">
        <v>5</v>
      </c>
      <c r="B8" s="7" t="s">
        <v>158</v>
      </c>
      <c r="C8" s="8" t="s">
        <v>545</v>
      </c>
      <c r="D8" s="8" t="s">
        <v>159</v>
      </c>
      <c r="E8" s="9">
        <f>W8-V8+AB8-AA8+AF8-AE8+AN8-AM8+AV8-AU8</f>
        <v>0.012326388888888873</v>
      </c>
      <c r="F8" s="20">
        <f>(10-COUNT(V8,Y8,AA8,AD8,AE8,AH8,AM8,AP8,AR8,AU8))*коэффициенты!$B$2</f>
        <v>0</v>
      </c>
      <c r="G8" s="16">
        <f>((SIGN(X8)*-1)+1)*коэффициенты!$B$3+((SIGN(Z8)*-1)+1)*коэффициенты!$B$4+((SIGN(AC8)*-1)+1)*коэффициенты!$B$5+((SIGN(AG8)*-1)+1)*коэффициенты!$B$6+((SIGN(AL8)*-1)+1)*коэффициенты!$B$7+((SIGN(AI8)*-1)+1)*коэффициенты!$B$8+((SIGN(AJ8)*-1)+1)*коэффициенты!$B$8+((SIGN(AK8)*-1)+1)*коэффициенты!$B$8+((SIGN(AO8)*-1)+1)*коэффициенты!$B$9+((SIGN(AQ8)*-1)+1)*коэффициенты!$B$10+((SIGN(AS8)*-1)+1)*коэффициенты!$B$11+((SIGN(AT8)*-1)+1)*коэффициенты!$B$12+((SIGN(AW8)*-1)+1)*коэффициенты!$B$13</f>
        <v>0</v>
      </c>
      <c r="H8" s="23">
        <f>IF(X8&gt;0,(X8-W8)*коэффициенты!$B$21)+IF(Z8&gt;0,(Z8-Y8)*коэффициенты!$B$22)+IF(AC8&gt;0,(AC8-AB8)*коэффициенты!$B$23)+IF(AG8&gt;0,(AG8-AF8)*коэффициенты!$B$24)+IF(AL8&gt;0,(AL8-AH8)*коэффициенты!$B$25)+IF(AO8&gt;0,(AO8-AN8)*коэффициенты!$B$26)+IF(AS8&gt;0,(AS8-AR8)*коэффициенты!$B$27)+IF(AW8&gt;0,(AW8-AV8)*коэффициенты!$B$28)</f>
        <v>0.31265046296296195</v>
      </c>
      <c r="I8" s="16">
        <f>VLOOKUP($C8,коэффициенты!$E$2:$T$300,5,FALSE)</f>
        <v>0</v>
      </c>
      <c r="J8" s="16">
        <f>VLOOKUP($C8,коэффициенты!$E$2:$T$300,6,FALSE)</f>
        <v>0</v>
      </c>
      <c r="K8" s="16">
        <f>VLOOKUP($C8,коэффициенты!$E$2:$T$300,7,FALSE)</f>
        <v>0</v>
      </c>
      <c r="L8" s="16">
        <f>VLOOKUP($C8,коэффициенты!$E$2:$T$300,8,FALSE)</f>
        <v>0</v>
      </c>
      <c r="M8" s="16">
        <f>VLOOKUP($C8,коэффициенты!$E$2:$T$300,9,FALSE)</f>
        <v>30</v>
      </c>
      <c r="N8" s="16">
        <f>VLOOKUP($C8,коэффициенты!$E$2:$T$300,10,FALSE)</f>
        <v>0</v>
      </c>
      <c r="O8" s="16">
        <f>VLOOKUP($C8,коэффициенты!$E$2:$T$300,11,FALSE)</f>
        <v>0</v>
      </c>
      <c r="P8" s="16">
        <f>VLOOKUP($C8,коэффициенты!$E$2:$T$300,12,FALSE)</f>
        <v>150</v>
      </c>
      <c r="Q8" s="16">
        <f>VLOOKUP($C8,коэффициенты!$E$2:$T$300,13,FALSE)</f>
        <v>20</v>
      </c>
      <c r="R8" s="16">
        <f>VLOOKUP($C8,коэффициенты!$E$2:$T$300,14,FALSE)</f>
        <v>12</v>
      </c>
      <c r="S8" s="16">
        <f>VLOOKUP($C8,коэффициенты!$E$2:$T$300,15,FALSE)</f>
        <v>30</v>
      </c>
      <c r="T8" s="16">
        <f>VLOOKUP($C8,коэффициенты!$E$2:$T$300,16,FALSE)</f>
        <v>120</v>
      </c>
      <c r="U8" s="15">
        <f>D8-E8+TIME(0,F8+G8,0)+H8+TIME(0,SUM(I8:L8),0)-TIME(0,SUM(M8:T8),0)</f>
        <v>0.4007060185185176</v>
      </c>
      <c r="V8" s="9">
        <v>0.04984953703703704</v>
      </c>
      <c r="W8" s="9">
        <v>0.04984953703703704</v>
      </c>
      <c r="X8" s="39">
        <v>0.050729166666666665</v>
      </c>
      <c r="Y8" s="36">
        <v>0.06449074074074074</v>
      </c>
      <c r="Z8" s="39">
        <v>0.08855324074074074</v>
      </c>
      <c r="AA8" s="36">
        <v>0.09869212962962963</v>
      </c>
      <c r="AB8" s="9">
        <v>0.11101851851851852</v>
      </c>
      <c r="AC8" s="39">
        <v>0.11259259259259259</v>
      </c>
      <c r="AD8" s="43">
        <v>0.16923611111111111</v>
      </c>
      <c r="AE8" s="36">
        <v>0.1891087962962963</v>
      </c>
      <c r="AF8" s="9">
        <v>0.1891087962962963</v>
      </c>
      <c r="AG8" s="39">
        <v>0.18958333333333333</v>
      </c>
      <c r="AH8" s="36">
        <v>0.23473379629629632</v>
      </c>
      <c r="AI8" s="9">
        <v>0.23497685185185188</v>
      </c>
      <c r="AJ8" s="9">
        <v>0.23554398148148148</v>
      </c>
      <c r="AK8" s="9">
        <v>0.23523148148148146</v>
      </c>
      <c r="AL8" s="39">
        <v>0.23569444444444443</v>
      </c>
      <c r="AM8" s="36">
        <v>0.28239583333333335</v>
      </c>
      <c r="AN8" s="9">
        <v>0.28239583333333335</v>
      </c>
      <c r="AO8" s="39">
        <v>0.2963194444444444</v>
      </c>
      <c r="AP8" s="36">
        <v>0.301087962962963</v>
      </c>
      <c r="AQ8" s="39">
        <v>0.31472222222222224</v>
      </c>
      <c r="AR8" s="36">
        <v>0.25008101851851855</v>
      </c>
      <c r="AS8" s="9">
        <v>0.267662037037037</v>
      </c>
      <c r="AT8" s="9">
        <v>0.2677893518518519</v>
      </c>
      <c r="AU8" s="36">
        <v>0.3236111111111111</v>
      </c>
      <c r="AV8" s="31">
        <v>0.3236111111111111</v>
      </c>
      <c r="AW8" s="9">
        <v>0.323912037037037</v>
      </c>
    </row>
    <row r="9" spans="1:49" ht="13.5">
      <c r="A9" s="44">
        <v>6</v>
      </c>
      <c r="B9" s="7" t="s">
        <v>274</v>
      </c>
      <c r="C9" s="8" t="s">
        <v>479</v>
      </c>
      <c r="D9" s="8" t="s">
        <v>157</v>
      </c>
      <c r="E9" s="9">
        <f>W9-V9+AB9-AA9+AF9-AE9+AN9-AM9+AV9-AU9</f>
        <v>0.008518518518518536</v>
      </c>
      <c r="F9" s="20">
        <f>(10-COUNT(V9,Y9,AA9,AD9,AE9,AH9,AM9,AP9,AR9,AU9))*коэффициенты!$B$2</f>
        <v>0</v>
      </c>
      <c r="G9" s="16">
        <f>((SIGN(X9)*-1)+1)*коэффициенты!$B$3+((SIGN(Z9)*-1)+1)*коэффициенты!$B$4+((SIGN(AC9)*-1)+1)*коэффициенты!$B$5+((SIGN(AG9)*-1)+1)*коэффициенты!$B$6+((SIGN(AL9)*-1)+1)*коэффициенты!$B$7+((SIGN(AI9)*-1)+1)*коэффициенты!$B$8+((SIGN(AJ9)*-1)+1)*коэффициенты!$B$8+((SIGN(AK9)*-1)+1)*коэффициенты!$B$8+((SIGN(AO9)*-1)+1)*коэффициенты!$B$9+((SIGN(AQ9)*-1)+1)*коэффициенты!$B$10+((SIGN(AS9)*-1)+1)*коэффициенты!$B$11+((SIGN(AT9)*-1)+1)*коэффициенты!$B$12+((SIGN(AW9)*-1)+1)*коэффициенты!$B$13</f>
        <v>0</v>
      </c>
      <c r="H9" s="23">
        <f>IF(X9&gt;0,(X9-W9)*коэффициенты!$B$21)+IF(Z9&gt;0,(Z9-Y9)*коэффициенты!$B$22)+IF(AC9&gt;0,(AC9-AB9)*коэффициенты!$B$23)+IF(AG9&gt;0,(AG9-AF9)*коэффициенты!$B$24)+IF(AL9&gt;0,(AL9-AH9)*коэффициенты!$B$25)+IF(AO9&gt;0,(AO9-AN9)*коэффициенты!$B$26)+IF(AS9&gt;0,(AS9-AR9)*коэффициенты!$B$27)+IF(AW9&gt;0,(AW9-AV9)*коэффициенты!$B$28)</f>
        <v>0.29964120370370334</v>
      </c>
      <c r="I9" s="16">
        <f>VLOOKUP($C9,коэффициенты!$E$2:$T$300,5,FALSE)</f>
        <v>0</v>
      </c>
      <c r="J9" s="16">
        <f>VLOOKUP($C9,коэффициенты!$E$2:$T$300,6,FALSE)</f>
        <v>0</v>
      </c>
      <c r="K9" s="16">
        <f>VLOOKUP($C9,коэффициенты!$E$2:$T$300,7,FALSE)</f>
        <v>0</v>
      </c>
      <c r="L9" s="16">
        <f>VLOOKUP($C9,коэффициенты!$E$2:$T$300,8,FALSE)</f>
        <v>0</v>
      </c>
      <c r="M9" s="16">
        <f>VLOOKUP($C9,коэффициенты!$E$2:$T$300,9,FALSE)</f>
        <v>60</v>
      </c>
      <c r="N9" s="16">
        <f>VLOOKUP($C9,коэффициенты!$E$2:$T$300,10,FALSE)</f>
        <v>0</v>
      </c>
      <c r="O9" s="16">
        <f>VLOOKUP($C9,коэффициенты!$E$2:$T$300,11,FALSE)</f>
        <v>0</v>
      </c>
      <c r="P9" s="16">
        <f>VLOOKUP($C9,коэффициенты!$E$2:$T$300,12,FALSE)</f>
        <v>150</v>
      </c>
      <c r="Q9" s="16">
        <f>VLOOKUP($C9,коэффициенты!$E$2:$T$300,13,FALSE)</f>
        <v>20</v>
      </c>
      <c r="R9" s="16">
        <f>VLOOKUP($C9,коэффициенты!$E$2:$T$300,14,FALSE)</f>
        <v>8</v>
      </c>
      <c r="S9" s="16">
        <f>VLOOKUP($C9,коэффициенты!$E$2:$T$300,15,FALSE)</f>
        <v>30</v>
      </c>
      <c r="T9" s="16">
        <f>VLOOKUP($C9,коэффициенты!$E$2:$T$300,16,FALSE)</f>
        <v>0</v>
      </c>
      <c r="U9" s="15">
        <f>D9-E9+TIME(0,F9+G9,0)+H9+TIME(0,SUM(I9:L9),0)-TIME(0,SUM(M9:T9),0)</f>
        <v>0.44383101851851814</v>
      </c>
      <c r="V9" s="9">
        <v>0.06883101851851851</v>
      </c>
      <c r="W9" s="31">
        <v>0.06883101851851851</v>
      </c>
      <c r="X9" s="39">
        <v>0.06920138888888888</v>
      </c>
      <c r="Y9" s="36">
        <v>0.08381944444444445</v>
      </c>
      <c r="Z9" s="39">
        <v>0.10762731481481481</v>
      </c>
      <c r="AA9" s="36">
        <v>0.11927083333333333</v>
      </c>
      <c r="AB9" s="9">
        <v>0.12778935185185183</v>
      </c>
      <c r="AC9" s="39">
        <v>0.12854166666666667</v>
      </c>
      <c r="AD9" s="43">
        <v>0.17778935185185185</v>
      </c>
      <c r="AE9" s="36">
        <v>0.19237268518518516</v>
      </c>
      <c r="AF9" s="31">
        <v>0.19237268518518516</v>
      </c>
      <c r="AG9" s="39">
        <v>0.1925578703703704</v>
      </c>
      <c r="AH9" s="36">
        <v>0.2359837962962963</v>
      </c>
      <c r="AI9" s="9">
        <v>0.23621527777777776</v>
      </c>
      <c r="AJ9" s="9">
        <v>0.2367824074074074</v>
      </c>
      <c r="AK9" s="9">
        <v>0.23645833333333333</v>
      </c>
      <c r="AL9" s="39">
        <v>0.23694444444444443</v>
      </c>
      <c r="AM9" s="36">
        <v>0.2752777777777778</v>
      </c>
      <c r="AN9" s="31">
        <v>0.2752777777777778</v>
      </c>
      <c r="AO9" s="39">
        <v>0.2895949074074074</v>
      </c>
      <c r="AP9" s="36">
        <v>0.29649305555555555</v>
      </c>
      <c r="AQ9" s="39">
        <v>0.2994907407407407</v>
      </c>
      <c r="AR9" s="36">
        <v>0.2504398148148148</v>
      </c>
      <c r="AS9" s="9">
        <v>0.26456018518518515</v>
      </c>
      <c r="AT9" s="9">
        <v>0.2656365740740741</v>
      </c>
      <c r="AU9" s="36">
        <v>0.31049768518518517</v>
      </c>
      <c r="AV9" s="31">
        <v>0.31049768518518517</v>
      </c>
      <c r="AW9" s="9">
        <v>0.3107523148148148</v>
      </c>
    </row>
    <row r="10" spans="1:49" ht="13.5">
      <c r="A10" s="44">
        <v>7</v>
      </c>
      <c r="B10" s="7" t="s">
        <v>292</v>
      </c>
      <c r="C10" s="8" t="s">
        <v>497</v>
      </c>
      <c r="D10" s="8" t="s">
        <v>181</v>
      </c>
      <c r="E10" s="9">
        <f>W10-V10+AB10-AA10+AF10-AE10+AN10-AM10+AV10-AU10</f>
        <v>0.017905092592592597</v>
      </c>
      <c r="F10" s="20">
        <f>(10-COUNT(V10,Y10,AA10,AD10,AE10,AH10,AM10,AP10,AR10,AU10))*коэффициенты!$B$2</f>
        <v>0</v>
      </c>
      <c r="G10" s="16">
        <f>((SIGN(X10)*-1)+1)*коэффициенты!$B$3+((SIGN(Z10)*-1)+1)*коэффициенты!$B$4+((SIGN(AC10)*-1)+1)*коэффициенты!$B$5+((SIGN(AG10)*-1)+1)*коэффициенты!$B$6+((SIGN(AL10)*-1)+1)*коэффициенты!$B$7+((SIGN(AI10)*-1)+1)*коэффициенты!$B$8+((SIGN(AJ10)*-1)+1)*коэффициенты!$B$8+((SIGN(AK10)*-1)+1)*коэффициенты!$B$8+((SIGN(AO10)*-1)+1)*коэффициенты!$B$9+((SIGN(AQ10)*-1)+1)*коэффициенты!$B$10+((SIGN(AS10)*-1)+1)*коэффициенты!$B$11+((SIGN(AT10)*-1)+1)*коэффициенты!$B$12+((SIGN(AW10)*-1)+1)*коэффициенты!$B$13</f>
        <v>0</v>
      </c>
      <c r="H10" s="23">
        <f>IF(X10&gt;0,(X10-W10)*коэффициенты!$B$21)+IF(Z10&gt;0,(Z10-Y10)*коэффициенты!$B$22)+IF(AC10&gt;0,(AC10-AB10)*коэффициенты!$B$23)+IF(AG10&gt;0,(AG10-AF10)*коэффициенты!$B$24)+IF(AL10&gt;0,(AL10-AH10)*коэффициенты!$B$25)+IF(AO10&gt;0,(AO10-AN10)*коэффициенты!$B$26)+IF(AS10&gt;0,(AS10-AR10)*коэффициенты!$B$27)+IF(AW10&gt;0,(AW10-AV10)*коэффициенты!$B$28)</f>
        <v>0.3257175925925937</v>
      </c>
      <c r="I10" s="16">
        <f>VLOOKUP($C10,коэффициенты!$E$2:$T$300,5,FALSE)</f>
        <v>0</v>
      </c>
      <c r="J10" s="16">
        <f>VLOOKUP($C10,коэффициенты!$E$2:$T$300,6,FALSE)</f>
        <v>0</v>
      </c>
      <c r="K10" s="16">
        <f>VLOOKUP($C10,коэффициенты!$E$2:$T$300,7,FALSE)</f>
        <v>0</v>
      </c>
      <c r="L10" s="16">
        <f>VLOOKUP($C10,коэффициенты!$E$2:$T$300,8,FALSE)</f>
        <v>0</v>
      </c>
      <c r="M10" s="16">
        <f>VLOOKUP($C10,коэффициенты!$E$2:$T$300,9,FALSE)</f>
        <v>60</v>
      </c>
      <c r="N10" s="16">
        <f>VLOOKUP($C10,коэффициенты!$E$2:$T$300,10,FALSE)</f>
        <v>0</v>
      </c>
      <c r="O10" s="16">
        <f>VLOOKUP($C10,коэффициенты!$E$2:$T$300,11,FALSE)</f>
        <v>0</v>
      </c>
      <c r="P10" s="16">
        <f>VLOOKUP($C10,коэффициенты!$E$2:$T$300,12,FALSE)</f>
        <v>150</v>
      </c>
      <c r="Q10" s="16">
        <f>VLOOKUP($C10,коэффициенты!$E$2:$T$300,13,FALSE)</f>
        <v>0</v>
      </c>
      <c r="R10" s="16">
        <f>VLOOKUP($C10,коэффициенты!$E$2:$T$300,14,FALSE)</f>
        <v>4</v>
      </c>
      <c r="S10" s="16">
        <f>VLOOKUP($C10,коэффициенты!$E$2:$T$300,15,FALSE)</f>
        <v>0</v>
      </c>
      <c r="T10" s="16">
        <f>VLOOKUP($C10,коэффициенты!$E$2:$T$300,16,FALSE)</f>
        <v>120</v>
      </c>
      <c r="U10" s="15">
        <f>D10-E10+TIME(0,F10+G10,0)+H10+TIME(0,SUM(I10:L10),0)-TIME(0,SUM(M10:T10),0)</f>
        <v>0.46255787037037155</v>
      </c>
      <c r="V10" s="9">
        <v>0.07868055555555555</v>
      </c>
      <c r="W10" s="31">
        <v>0.07868055555555555</v>
      </c>
      <c r="X10" s="39">
        <v>0.07902777777777777</v>
      </c>
      <c r="Y10" s="36">
        <v>0.09494212962962963</v>
      </c>
      <c r="Z10" s="39">
        <v>0.12815972222222222</v>
      </c>
      <c r="AA10" s="36">
        <v>0.14450231481481482</v>
      </c>
      <c r="AB10" s="9">
        <v>0.16240740740740742</v>
      </c>
      <c r="AC10" s="39">
        <v>0.1634375</v>
      </c>
      <c r="AD10" s="43">
        <v>0.2160648148148148</v>
      </c>
      <c r="AE10" s="36">
        <v>0.23652777777777778</v>
      </c>
      <c r="AF10" s="31">
        <v>0.23652777777777778</v>
      </c>
      <c r="AG10" s="39">
        <v>0.2370833333333333</v>
      </c>
      <c r="AH10" s="36">
        <v>0.2736458333333333</v>
      </c>
      <c r="AI10" s="9">
        <v>0.2738310185185185</v>
      </c>
      <c r="AJ10" s="9">
        <v>0.27435185185185185</v>
      </c>
      <c r="AK10" s="9">
        <v>0.2740740740740741</v>
      </c>
      <c r="AL10" s="39">
        <v>0.27450231481481485</v>
      </c>
      <c r="AM10" s="36">
        <v>0.31560185185185186</v>
      </c>
      <c r="AN10" s="31">
        <v>0.31560185185185186</v>
      </c>
      <c r="AO10" s="39">
        <v>0.324375</v>
      </c>
      <c r="AP10" s="36">
        <v>0.3304050925925926</v>
      </c>
      <c r="AQ10" s="39">
        <v>0.3425810185185185</v>
      </c>
      <c r="AR10" s="36">
        <v>0.2885069444444444</v>
      </c>
      <c r="AS10" s="9">
        <v>0.3037384259259259</v>
      </c>
      <c r="AT10" s="9">
        <v>0.3038888888888889</v>
      </c>
      <c r="AU10" s="36">
        <v>0.3538310185185185</v>
      </c>
      <c r="AV10" s="31">
        <v>0.3538310185185185</v>
      </c>
      <c r="AW10" s="9">
        <v>0.3544791666666667</v>
      </c>
    </row>
    <row r="11" spans="1:49" ht="13.5">
      <c r="A11" s="44">
        <v>8</v>
      </c>
      <c r="B11" s="7" t="s">
        <v>205</v>
      </c>
      <c r="C11" s="8" t="s">
        <v>494</v>
      </c>
      <c r="D11" s="8" t="s">
        <v>206</v>
      </c>
      <c r="E11" s="9">
        <f>W11-V11+AB11-AA11+AF11-AE11+AN11-AM11+AV11-AU11</f>
        <v>0.016249999999999987</v>
      </c>
      <c r="F11" s="20">
        <f>(10-COUNT(V11,Y11,AA11,AD11,AE11,AH11,AM11,AP11,AR11,AU11))*коэффициенты!$B$2</f>
        <v>0</v>
      </c>
      <c r="G11" s="16">
        <f>((SIGN(X11)*-1)+1)*коэффициенты!$B$3+((SIGN(Z11)*-1)+1)*коэффициенты!$B$4+((SIGN(AC11)*-1)+1)*коэффициенты!$B$5+((SIGN(AG11)*-1)+1)*коэффициенты!$B$6+((SIGN(AL11)*-1)+1)*коэффициенты!$B$7+((SIGN(AI11)*-1)+1)*коэффициенты!$B$8+((SIGN(AJ11)*-1)+1)*коэффициенты!$B$8+((SIGN(AK11)*-1)+1)*коэффициенты!$B$8+((SIGN(AO11)*-1)+1)*коэффициенты!$B$9+((SIGN(AQ11)*-1)+1)*коэффициенты!$B$10+((SIGN(AS11)*-1)+1)*коэффициенты!$B$11+((SIGN(AT11)*-1)+1)*коэффициенты!$B$12+((SIGN(AW11)*-1)+1)*коэффициенты!$B$13</f>
        <v>0</v>
      </c>
      <c r="H11" s="23">
        <f>IF(X11&gt;0,(X11-W11)*коэффициенты!$B$21)+IF(Z11&gt;0,(Z11-Y11)*коэффициенты!$B$22)+IF(AC11&gt;0,(AC11-AB11)*коэффициенты!$B$23)+IF(AG11&gt;0,(AG11-AF11)*коэффициенты!$B$24)+IF(AL11&gt;0,(AL11-AH11)*коэффициенты!$B$25)+IF(AO11&gt;0,(AO11-AN11)*коэффициенты!$B$26)+IF(AS11&gt;0,(AS11-AR11)*коэффициенты!$B$27)+IF(AW11&gt;0,(AW11-AV11)*коэффициенты!$B$28)</f>
        <v>0.33916666666666745</v>
      </c>
      <c r="I11" s="16">
        <f>VLOOKUP($C11,коэффициенты!$E$2:$T$300,5,FALSE)</f>
        <v>0</v>
      </c>
      <c r="J11" s="16">
        <f>VLOOKUP($C11,коэффициенты!$E$2:$T$300,6,FALSE)</f>
        <v>0</v>
      </c>
      <c r="K11" s="16">
        <f>VLOOKUP($C11,коэффициенты!$E$2:$T$300,7,FALSE)</f>
        <v>0</v>
      </c>
      <c r="L11" s="16">
        <f>VLOOKUP($C11,коэффициенты!$E$2:$T$300,8,FALSE)</f>
        <v>0</v>
      </c>
      <c r="M11" s="16">
        <f>VLOOKUP($C11,коэффициенты!$E$2:$T$300,9,FALSE)</f>
        <v>30</v>
      </c>
      <c r="N11" s="16">
        <f>VLOOKUP($C11,коэффициенты!$E$2:$T$300,10,FALSE)</f>
        <v>0</v>
      </c>
      <c r="O11" s="16">
        <f>VLOOKUP($C11,коэффициенты!$E$2:$T$300,11,FALSE)</f>
        <v>0</v>
      </c>
      <c r="P11" s="16">
        <f>VLOOKUP($C11,коэффициенты!$E$2:$T$300,12,FALSE)</f>
        <v>150</v>
      </c>
      <c r="Q11" s="16">
        <f>VLOOKUP($C11,коэффициенты!$E$2:$T$300,13,FALSE)</f>
        <v>20</v>
      </c>
      <c r="R11" s="16">
        <f>VLOOKUP($C11,коэффициенты!$E$2:$T$300,14,FALSE)</f>
        <v>12</v>
      </c>
      <c r="S11" s="16">
        <f>VLOOKUP($C11,коэффициенты!$E$2:$T$300,15,FALSE)</f>
        <v>30</v>
      </c>
      <c r="T11" s="16">
        <f>VLOOKUP($C11,коэффициенты!$E$2:$T$300,16,FALSE)</f>
        <v>120</v>
      </c>
      <c r="U11" s="15">
        <f>D11-E11+TIME(0,F11+G11,0)+H11+TIME(0,SUM(I11:L11),0)-TIME(0,SUM(M11:T11),0)</f>
        <v>0.4786458333333341</v>
      </c>
      <c r="V11" s="9">
        <v>0.11143518518518519</v>
      </c>
      <c r="W11" s="31">
        <v>0.11143518518518519</v>
      </c>
      <c r="X11" s="39">
        <v>0.11239583333333332</v>
      </c>
      <c r="Y11" s="36">
        <v>0.13122685185185184</v>
      </c>
      <c r="Z11" s="39">
        <v>0.15929398148148147</v>
      </c>
      <c r="AA11" s="36">
        <v>0.17265046296296296</v>
      </c>
      <c r="AB11" s="9">
        <v>0.18890046296296295</v>
      </c>
      <c r="AC11" s="39">
        <v>0.19015046296296298</v>
      </c>
      <c r="AD11" s="43">
        <v>0.23427083333333334</v>
      </c>
      <c r="AE11" s="36">
        <v>0.2449421296296296</v>
      </c>
      <c r="AF11" s="31">
        <v>0.2449421296296296</v>
      </c>
      <c r="AG11" s="39">
        <v>0.2453125</v>
      </c>
      <c r="AH11" s="36">
        <v>0.2857638888888889</v>
      </c>
      <c r="AI11" s="9">
        <v>0.2864814814814815</v>
      </c>
      <c r="AJ11" s="9">
        <v>0.2859143518518518</v>
      </c>
      <c r="AK11" s="9">
        <v>0.28616898148148145</v>
      </c>
      <c r="AL11" s="39">
        <v>0.28673611111111114</v>
      </c>
      <c r="AM11" s="36">
        <v>0.3403935185185185</v>
      </c>
      <c r="AN11" s="31">
        <v>0.3403935185185185</v>
      </c>
      <c r="AO11" s="39">
        <v>0.3559375</v>
      </c>
      <c r="AP11" s="36">
        <v>0.3287384259259259</v>
      </c>
      <c r="AQ11" s="39">
        <v>0.33459490740740744</v>
      </c>
      <c r="AR11" s="36">
        <v>0.3027083333333333</v>
      </c>
      <c r="AS11" s="9">
        <v>0.3184375</v>
      </c>
      <c r="AT11" s="39">
        <v>0.3184375</v>
      </c>
      <c r="AU11" s="36">
        <v>0.3672337962962963</v>
      </c>
      <c r="AV11" s="31">
        <v>0.3672337962962963</v>
      </c>
      <c r="AW11" s="9">
        <v>0.36765046296296294</v>
      </c>
    </row>
    <row r="12" spans="1:49" ht="13.5">
      <c r="A12" s="44">
        <v>9</v>
      </c>
      <c r="B12" s="7" t="s">
        <v>173</v>
      </c>
      <c r="C12" s="8" t="s">
        <v>481</v>
      </c>
      <c r="D12" s="8" t="s">
        <v>174</v>
      </c>
      <c r="E12" s="9">
        <f>W12-V12+AB12-AA12+AF12-AE12+AN12-AM12+AV12-AU12</f>
        <v>0.011932870370370385</v>
      </c>
      <c r="F12" s="20">
        <f>(10-COUNT(V12,Y12,AA12,AD12,AE12,AH12,AM12,AP12,AR12,AU12))*коэффициенты!$B$2</f>
        <v>0</v>
      </c>
      <c r="G12" s="16">
        <f>((SIGN(X12)*-1)+1)*коэффициенты!$B$3+((SIGN(Z12)*-1)+1)*коэффициенты!$B$4+((SIGN(AC12)*-1)+1)*коэффициенты!$B$5+((SIGN(AG12)*-1)+1)*коэффициенты!$B$6+((SIGN(AL12)*-1)+1)*коэффициенты!$B$7+((SIGN(AI12)*-1)+1)*коэффициенты!$B$8+((SIGN(AJ12)*-1)+1)*коэффициенты!$B$8+((SIGN(AK12)*-1)+1)*коэффициенты!$B$8+((SIGN(AO12)*-1)+1)*коэффициенты!$B$9+((SIGN(AQ12)*-1)+1)*коэффициенты!$B$10+((SIGN(AS12)*-1)+1)*коэффициенты!$B$11+((SIGN(AT12)*-1)+1)*коэффициенты!$B$12+((SIGN(AW12)*-1)+1)*коэффициенты!$B$13</f>
        <v>0</v>
      </c>
      <c r="H12" s="23">
        <f>IF(X12&gt;0,(X12-W12)*коэффициенты!$B$21)+IF(Z12&gt;0,(Z12-Y12)*коэффициенты!$B$22)+IF(AC12&gt;0,(AC12-AB12)*коэффициенты!$B$23)+IF(AG12&gt;0,(AG12-AF12)*коэффициенты!$B$24)+IF(AL12&gt;0,(AL12-AH12)*коэффициенты!$B$25)+IF(AO12&gt;0,(AO12-AN12)*коэффициенты!$B$26)+IF(AS12&gt;0,(AS12-AR12)*коэффициенты!$B$27)+IF(AW12&gt;0,(AW12-AV12)*коэффициенты!$B$28)</f>
        <v>0.3049189814814812</v>
      </c>
      <c r="I12" s="16">
        <f>VLOOKUP($C12,коэффициенты!$E$2:$T$300,5,FALSE)</f>
        <v>0</v>
      </c>
      <c r="J12" s="16">
        <f>VLOOKUP($C12,коэффициенты!$E$2:$T$300,6,FALSE)</f>
        <v>0</v>
      </c>
      <c r="K12" s="16">
        <f>VLOOKUP($C12,коэффициенты!$E$2:$T$300,7,FALSE)</f>
        <v>0</v>
      </c>
      <c r="L12" s="16">
        <f>VLOOKUP($C12,коэффициенты!$E$2:$T$300,8,FALSE)</f>
        <v>0</v>
      </c>
      <c r="M12" s="16">
        <f>VLOOKUP($C12,коэффициенты!$E$2:$T$300,9,FALSE)</f>
        <v>0</v>
      </c>
      <c r="N12" s="16">
        <f>VLOOKUP($C12,коэффициенты!$E$2:$T$300,10,FALSE)</f>
        <v>0</v>
      </c>
      <c r="O12" s="16">
        <f>VLOOKUP($C12,коэффициенты!$E$2:$T$300,11,FALSE)</f>
        <v>0</v>
      </c>
      <c r="P12" s="16">
        <f>VLOOKUP($C12,коэффициенты!$E$2:$T$300,12,FALSE)</f>
        <v>120</v>
      </c>
      <c r="Q12" s="16">
        <f>VLOOKUP($C12,коэффициенты!$E$2:$T$300,13,FALSE)</f>
        <v>0</v>
      </c>
      <c r="R12" s="16">
        <f>VLOOKUP($C12,коэффициенты!$E$2:$T$300,14,FALSE)</f>
        <v>12</v>
      </c>
      <c r="S12" s="16">
        <f>VLOOKUP($C12,коэффициенты!$E$2:$T$300,15,FALSE)</f>
        <v>0</v>
      </c>
      <c r="T12" s="16">
        <f>VLOOKUP($C12,коэффициенты!$E$2:$T$300,16,FALSE)</f>
        <v>120</v>
      </c>
      <c r="U12" s="15">
        <f>D12-E12+TIME(0,F12+G12,0)+H12+TIME(0,SUM(I12:L12),0)-TIME(0,SUM(M12:T12),0)</f>
        <v>0.49594907407407374</v>
      </c>
      <c r="V12" s="9">
        <v>0.0637962962962963</v>
      </c>
      <c r="W12" s="9">
        <v>0.06606481481481481</v>
      </c>
      <c r="X12" s="39">
        <v>0.06652777777777778</v>
      </c>
      <c r="Y12" s="36">
        <v>0.08363425925925926</v>
      </c>
      <c r="Z12" s="39">
        <v>0.1124074074074074</v>
      </c>
      <c r="AA12" s="36">
        <v>0.12555555555555556</v>
      </c>
      <c r="AB12" s="9">
        <v>0.13216435185185185</v>
      </c>
      <c r="AC12" s="39">
        <v>0.13291666666666666</v>
      </c>
      <c r="AD12" s="43">
        <v>0.18462962962962962</v>
      </c>
      <c r="AE12" s="36">
        <v>0.1969212962962963</v>
      </c>
      <c r="AF12" s="31">
        <v>0.1969212962962963</v>
      </c>
      <c r="AG12" s="39">
        <v>0.19733796296296294</v>
      </c>
      <c r="AH12" s="36">
        <v>0.23278935185185187</v>
      </c>
      <c r="AI12" s="9">
        <v>0.23305555555555557</v>
      </c>
      <c r="AJ12" s="9">
        <v>0.23369212962962962</v>
      </c>
      <c r="AK12" s="9">
        <v>0.23332175925925927</v>
      </c>
      <c r="AL12" s="39">
        <v>0.23391203703703703</v>
      </c>
      <c r="AM12" s="36">
        <v>0.2495138888888889</v>
      </c>
      <c r="AN12" s="31">
        <v>0.2495138888888889</v>
      </c>
      <c r="AO12" s="39">
        <v>0.2585763888888889</v>
      </c>
      <c r="AP12" s="36">
        <v>0.30854166666666666</v>
      </c>
      <c r="AQ12" s="39">
        <v>0.31730324074074073</v>
      </c>
      <c r="AR12" s="36">
        <v>0.26967592592592593</v>
      </c>
      <c r="AS12" s="9">
        <v>0.28494212962962967</v>
      </c>
      <c r="AT12" s="39">
        <v>0.28494212962962967</v>
      </c>
      <c r="AU12" s="36">
        <v>0.3256365740740741</v>
      </c>
      <c r="AV12" s="9">
        <v>0.3286921296296296</v>
      </c>
      <c r="AW12" s="9">
        <v>0.32947916666666666</v>
      </c>
    </row>
    <row r="13" spans="1:49" ht="13.5">
      <c r="A13" s="44">
        <v>10</v>
      </c>
      <c r="B13" s="7" t="s">
        <v>286</v>
      </c>
      <c r="C13" s="8" t="s">
        <v>473</v>
      </c>
      <c r="D13" s="8" t="s">
        <v>175</v>
      </c>
      <c r="E13" s="9">
        <f>W13-V13+AB13-AA13+AF13-AE13+AN13-AM13+AV13-AU13</f>
        <v>0</v>
      </c>
      <c r="F13" s="20">
        <f>(10-COUNT(V13,Y13,AA13,AD13,AE13,AH13,AM13,AP13,AR13,AU13))*коэффициенты!$B$2</f>
        <v>0</v>
      </c>
      <c r="G13" s="16">
        <f>((SIGN(X13)*-1)+1)*коэффициенты!$B$3+((SIGN(Z13)*-1)+1)*коэффициенты!$B$4+((SIGN(AC13)*-1)+1)*коэффициенты!$B$5+((SIGN(AG13)*-1)+1)*коэффициенты!$B$6+((SIGN(AL13)*-1)+1)*коэффициенты!$B$7+((SIGN(AI13)*-1)+1)*коэффициенты!$B$8+((SIGN(AJ13)*-1)+1)*коэффициенты!$B$8+((SIGN(AK13)*-1)+1)*коэффициенты!$B$8+((SIGN(AO13)*-1)+1)*коэффициенты!$B$9+((SIGN(AQ13)*-1)+1)*коэффициенты!$B$10+((SIGN(AS13)*-1)+1)*коэффициенты!$B$11+((SIGN(AT13)*-1)+1)*коэффициенты!$B$12+((SIGN(AW13)*-1)+1)*коэффициенты!$B$13</f>
        <v>0</v>
      </c>
      <c r="H13" s="23">
        <f>IF(X13&gt;0,(X13-W13)*коэффициенты!$B$21)+IF(Z13&gt;0,(Z13-Y13)*коэффициенты!$B$22)+IF(AC13&gt;0,(AC13-AB13)*коэффициенты!$B$23)+IF(AG13&gt;0,(AG13-AF13)*коэффициенты!$B$24)+IF(AL13&gt;0,(AL13-AH13)*коэффициенты!$B$25)+IF(AO13&gt;0,(AO13-AN13)*коэффициенты!$B$26)+IF(AS13&gt;0,(AS13-AR13)*коэффициенты!$B$27)+IF(AW13&gt;0,(AW13-AV13)*коэффициенты!$B$28)</f>
        <v>0.3560185185185187</v>
      </c>
      <c r="I13" s="16">
        <f>VLOOKUP($C13,коэффициенты!$E$2:$T$300,5,FALSE)</f>
        <v>0</v>
      </c>
      <c r="J13" s="16">
        <f>VLOOKUP($C13,коэффициенты!$E$2:$T$300,6,FALSE)</f>
        <v>0</v>
      </c>
      <c r="K13" s="16">
        <f>VLOOKUP($C13,коэффициенты!$E$2:$T$300,7,FALSE)</f>
        <v>0</v>
      </c>
      <c r="L13" s="16">
        <f>VLOOKUP($C13,коэффициенты!$E$2:$T$300,8,FALSE)</f>
        <v>0</v>
      </c>
      <c r="M13" s="16">
        <f>VLOOKUP($C13,коэффициенты!$E$2:$T$300,9,FALSE)</f>
        <v>0</v>
      </c>
      <c r="N13" s="16">
        <f>VLOOKUP($C13,коэффициенты!$E$2:$T$300,10,FALSE)</f>
        <v>0</v>
      </c>
      <c r="O13" s="16">
        <f>VLOOKUP($C13,коэффициенты!$E$2:$T$300,11,FALSE)</f>
        <v>0</v>
      </c>
      <c r="P13" s="16">
        <f>VLOOKUP($C13,коэффициенты!$E$2:$T$300,12,FALSE)</f>
        <v>150</v>
      </c>
      <c r="Q13" s="16">
        <f>VLOOKUP($C13,коэффициенты!$E$2:$T$300,13,FALSE)</f>
        <v>20</v>
      </c>
      <c r="R13" s="16">
        <f>VLOOKUP($C13,коэффициенты!$E$2:$T$300,14,FALSE)</f>
        <v>12</v>
      </c>
      <c r="S13" s="16">
        <f>VLOOKUP($C13,коэффициенты!$E$2:$T$300,15,FALSE)</f>
        <v>30</v>
      </c>
      <c r="T13" s="16">
        <f>VLOOKUP($C13,коэффициенты!$E$2:$T$300,16,FALSE)</f>
        <v>120</v>
      </c>
      <c r="U13" s="15">
        <f>D13-E13+TIME(0,F13+G13,0)+H13+TIME(0,SUM(I13:L13),0)-TIME(0,SUM(M13:T13),0)</f>
        <v>0.5035879629629632</v>
      </c>
      <c r="V13" s="9">
        <v>0.06783564814814814</v>
      </c>
      <c r="W13" s="9">
        <v>0.06783564814814814</v>
      </c>
      <c r="X13" s="39">
        <v>0.06846064814814816</v>
      </c>
      <c r="Y13" s="36">
        <v>0.08293981481481481</v>
      </c>
      <c r="Z13" s="39">
        <v>0.1110300925925926</v>
      </c>
      <c r="AA13" s="36">
        <v>0.12726851851851853</v>
      </c>
      <c r="AB13" s="9">
        <v>0.12726851851851853</v>
      </c>
      <c r="AC13" s="39">
        <v>0.12984953703703703</v>
      </c>
      <c r="AD13" s="43">
        <v>0.18869212962962964</v>
      </c>
      <c r="AE13" s="36">
        <v>0.20245370370370372</v>
      </c>
      <c r="AF13" s="9">
        <v>0.20245370370370372</v>
      </c>
      <c r="AG13" s="39">
        <v>0.20296296296296298</v>
      </c>
      <c r="AH13" s="36">
        <v>0.2496759259259259</v>
      </c>
      <c r="AI13" s="9">
        <v>0.25008101851851855</v>
      </c>
      <c r="AJ13" s="9">
        <v>0.24981481481481482</v>
      </c>
      <c r="AK13" s="9">
        <v>0.2504166666666667</v>
      </c>
      <c r="AL13" s="39">
        <v>0.2507175925925926</v>
      </c>
      <c r="AM13" s="36">
        <v>0.30604166666666666</v>
      </c>
      <c r="AN13" s="9">
        <v>0.30604166666666666</v>
      </c>
      <c r="AO13" s="39">
        <v>0.3225925925925926</v>
      </c>
      <c r="AP13" s="36">
        <v>0.3282407407407408</v>
      </c>
      <c r="AQ13" s="39">
        <v>0.33189814814814816</v>
      </c>
      <c r="AR13" s="36">
        <v>0.26556712962962964</v>
      </c>
      <c r="AS13" s="9">
        <v>0.28370370370370374</v>
      </c>
      <c r="AT13" s="39">
        <v>0.28370370370370374</v>
      </c>
      <c r="AU13" s="36">
        <v>0.34394675925925927</v>
      </c>
      <c r="AV13" s="31">
        <v>0.34394675925925927</v>
      </c>
      <c r="AW13" s="9">
        <v>0.34475694444444444</v>
      </c>
    </row>
    <row r="14" spans="1:49" ht="13.5">
      <c r="A14" s="44">
        <v>11</v>
      </c>
      <c r="B14" s="7" t="s">
        <v>165</v>
      </c>
      <c r="C14" s="8" t="s">
        <v>506</v>
      </c>
      <c r="D14" s="8" t="s">
        <v>166</v>
      </c>
      <c r="E14" s="9">
        <f>W14-V14+AB14-AA14+AF14-AE14+AN14-AM14+AV14-AU14</f>
        <v>0.01230324074074074</v>
      </c>
      <c r="F14" s="20">
        <f>(10-COUNT(V14,Y14,AA14,AD14,AE14,AH14,AM14,AP14,AR14,AU14))*коэффициенты!$B$2</f>
        <v>0</v>
      </c>
      <c r="G14" s="16">
        <f>((SIGN(X14)*-1)+1)*коэффициенты!$B$3+((SIGN(Z14)*-1)+1)*коэффициенты!$B$4+((SIGN(AC14)*-1)+1)*коэффициенты!$B$5+((SIGN(AG14)*-1)+1)*коэффициенты!$B$6+((SIGN(AL14)*-1)+1)*коэффициенты!$B$7+((SIGN(AI14)*-1)+1)*коэффициенты!$B$8+((SIGN(AJ14)*-1)+1)*коэффициенты!$B$8+((SIGN(AK14)*-1)+1)*коэффициенты!$B$8+((SIGN(AO14)*-1)+1)*коэффициенты!$B$9+((SIGN(AQ14)*-1)+1)*коэффициенты!$B$10+((SIGN(AS14)*-1)+1)*коэффициенты!$B$11+((SIGN(AT14)*-1)+1)*коэффициенты!$B$12+((SIGN(AW14)*-1)+1)*коэффициенты!$B$13</f>
        <v>120</v>
      </c>
      <c r="H14" s="23">
        <f>IF(X14&gt;0,(X14-W14)*коэффициенты!$B$21)+IF(Z14&gt;0,(Z14-Y14)*коэффициенты!$B$22)+IF(AC14&gt;0,(AC14-AB14)*коэффициенты!$B$23)+IF(AG14&gt;0,(AG14-AF14)*коэффициенты!$B$24)+IF(AL14&gt;0,(AL14-AH14)*коэффициенты!$B$25)+IF(AO14&gt;0,(AO14-AN14)*коэффициенты!$B$26)+IF(AS14&gt;0,(AS14-AR14)*коэффициенты!$B$27)+IF(AW14&gt;0,(AW14-AV14)*коэффициенты!$B$28)</f>
        <v>0.2763657407407403</v>
      </c>
      <c r="I14" s="16">
        <f>VLOOKUP($C14,коэффициенты!$E$2:$T$300,5,FALSE)</f>
        <v>0</v>
      </c>
      <c r="J14" s="16">
        <f>VLOOKUP($C14,коэффициенты!$E$2:$T$300,6,FALSE)</f>
        <v>0</v>
      </c>
      <c r="K14" s="16">
        <f>VLOOKUP($C14,коэффициенты!$E$2:$T$300,7,FALSE)</f>
        <v>0</v>
      </c>
      <c r="L14" s="16">
        <f>VLOOKUP($C14,коэффициенты!$E$2:$T$300,8,FALSE)</f>
        <v>0</v>
      </c>
      <c r="M14" s="16">
        <f>VLOOKUP($C14,коэффициенты!$E$2:$T$300,9,FALSE)</f>
        <v>30</v>
      </c>
      <c r="N14" s="16">
        <f>VLOOKUP($C14,коэффициенты!$E$2:$T$300,10,FALSE)</f>
        <v>0</v>
      </c>
      <c r="O14" s="16">
        <f>VLOOKUP($C14,коэффициенты!$E$2:$T$300,11,FALSE)</f>
        <v>0</v>
      </c>
      <c r="P14" s="16">
        <f>VLOOKUP($C14,коэффициенты!$E$2:$T$300,12,FALSE)</f>
        <v>120</v>
      </c>
      <c r="Q14" s="16">
        <f>VLOOKUP($C14,коэффициенты!$E$2:$T$300,13,FALSE)</f>
        <v>20</v>
      </c>
      <c r="R14" s="16">
        <f>VLOOKUP($C14,коэффициенты!$E$2:$T$300,14,FALSE)</f>
        <v>12</v>
      </c>
      <c r="S14" s="16">
        <f>VLOOKUP($C14,коэффициенты!$E$2:$T$300,15,FALSE)</f>
        <v>0</v>
      </c>
      <c r="T14" s="16">
        <f>VLOOKUP($C14,коэффициенты!$E$2:$T$300,16,FALSE)</f>
        <v>120</v>
      </c>
      <c r="U14" s="15">
        <f>D14-E14+TIME(0,F14+G14,0)+H14+TIME(0,SUM(I14:L14),0)-TIME(0,SUM(M14:T14),0)</f>
        <v>0.5087152777777773</v>
      </c>
      <c r="V14" s="9">
        <v>0.06011574074074074</v>
      </c>
      <c r="W14" s="9">
        <v>0.06011574074074074</v>
      </c>
      <c r="X14" s="39">
        <v>0.06076388888888889</v>
      </c>
      <c r="Y14" s="36">
        <v>0.07619212962962964</v>
      </c>
      <c r="Z14" s="39">
        <v>0.1015625</v>
      </c>
      <c r="AA14" s="36">
        <v>0.11446759259259259</v>
      </c>
      <c r="AB14" s="9">
        <v>0.1265162037037037</v>
      </c>
      <c r="AC14" s="39"/>
      <c r="AD14" s="43">
        <v>0.17777777777777778</v>
      </c>
      <c r="AE14" s="36">
        <v>0.18984953703703702</v>
      </c>
      <c r="AF14" s="9">
        <v>0.19010416666666666</v>
      </c>
      <c r="AG14" s="39">
        <v>0.19034722222222222</v>
      </c>
      <c r="AH14" s="36">
        <v>0.2178240740740741</v>
      </c>
      <c r="AI14" s="9">
        <v>0.2180439814814815</v>
      </c>
      <c r="AJ14" s="9">
        <v>0.21851851851851853</v>
      </c>
      <c r="AK14" s="9">
        <v>0.2182523148148148</v>
      </c>
      <c r="AL14" s="39">
        <v>0.21865740740740738</v>
      </c>
      <c r="AM14" s="36">
        <v>0.2645486111111111</v>
      </c>
      <c r="AN14" s="9">
        <v>0.2645486111111111</v>
      </c>
      <c r="AO14" s="39">
        <v>0.27363425925925927</v>
      </c>
      <c r="AP14" s="36">
        <v>0.2812615740740741</v>
      </c>
      <c r="AQ14" s="39">
        <v>0.2878472222222222</v>
      </c>
      <c r="AR14" s="36">
        <v>0.2333449074074074</v>
      </c>
      <c r="AS14" s="9">
        <v>0.24762731481481481</v>
      </c>
      <c r="AT14" s="9">
        <v>0.24962962962962965</v>
      </c>
      <c r="AU14" s="36">
        <v>0.31318287037037035</v>
      </c>
      <c r="AV14" s="31">
        <v>0.31318287037037035</v>
      </c>
      <c r="AW14" s="9">
        <v>0.3138310185185185</v>
      </c>
    </row>
    <row r="15" spans="1:49" ht="13.5">
      <c r="A15" s="44">
        <v>12</v>
      </c>
      <c r="B15" s="7" t="s">
        <v>549</v>
      </c>
      <c r="C15" s="8" t="s">
        <v>485</v>
      </c>
      <c r="D15" s="8" t="s">
        <v>178</v>
      </c>
      <c r="E15" s="9">
        <f>W15-V15+AB15-AA15+AF15-AE15+AN15-AM15+AV15-AU15</f>
        <v>0.01215277777777779</v>
      </c>
      <c r="F15" s="20">
        <f>(10-COUNT(V15,Y15,AA15,AD15,AE15,AH15,AM15,AP15,AR15,AU15))*коэффициенты!$B$2</f>
        <v>0</v>
      </c>
      <c r="G15" s="16">
        <f>((SIGN(X15)*-1)+1)*коэффициенты!$B$3+((SIGN(Z15)*-1)+1)*коэффициенты!$B$4+((SIGN(AC15)*-1)+1)*коэффициенты!$B$5+((SIGN(AG15)*-1)+1)*коэффициенты!$B$6+((SIGN(AL15)*-1)+1)*коэффициенты!$B$7+((SIGN(AI15)*-1)+1)*коэффициенты!$B$8+((SIGN(AJ15)*-1)+1)*коэффициенты!$B$8+((SIGN(AK15)*-1)+1)*коэффициенты!$B$8+((SIGN(AO15)*-1)+1)*коэффициенты!$B$9+((SIGN(AQ15)*-1)+1)*коэффициенты!$B$10+((SIGN(AS15)*-1)+1)*коэффициенты!$B$11+((SIGN(AT15)*-1)+1)*коэффициенты!$B$12+((SIGN(AW15)*-1)+1)*коэффициенты!$B$13</f>
        <v>120</v>
      </c>
      <c r="H15" s="23">
        <f>IF(X15&gt;0,(X15-W15)*коэффициенты!$B$21)+IF(Z15&gt;0,(Z15-Y15)*коэффициенты!$B$22)+IF(AC15&gt;0,(AC15-AB15)*коэффициенты!$B$23)+IF(AG15&gt;0,(AG15-AF15)*коэффициенты!$B$24)+IF(AL15&gt;0,(AL15-AH15)*коэффициенты!$B$25)+IF(AO15&gt;0,(AO15-AN15)*коэффициенты!$B$26)+IF(AS15&gt;0,(AS15-AR15)*коэффициенты!$B$27)+IF(AW15&gt;0,(AW15-AV15)*коэффициенты!$B$28)</f>
        <v>0.3241550925925926</v>
      </c>
      <c r="I15" s="16">
        <f>VLOOKUP($C15,коэффициенты!$E$2:$T$300,5,FALSE)</f>
        <v>0</v>
      </c>
      <c r="J15" s="16">
        <f>VLOOKUP($C15,коэффициенты!$E$2:$T$300,6,FALSE)</f>
        <v>0</v>
      </c>
      <c r="K15" s="16">
        <f>VLOOKUP($C15,коэффициенты!$E$2:$T$300,7,FALSE)</f>
        <v>0</v>
      </c>
      <c r="L15" s="16">
        <f>VLOOKUP($C15,коэффициенты!$E$2:$T$300,8,FALSE)</f>
        <v>0</v>
      </c>
      <c r="M15" s="16">
        <f>VLOOKUP($C15,коэффициенты!$E$2:$T$300,9,FALSE)</f>
        <v>60</v>
      </c>
      <c r="N15" s="16">
        <f>VLOOKUP($C15,коэффициенты!$E$2:$T$300,10,FALSE)</f>
        <v>0</v>
      </c>
      <c r="O15" s="16">
        <f>VLOOKUP($C15,коэффициенты!$E$2:$T$300,11,FALSE)</f>
        <v>0</v>
      </c>
      <c r="P15" s="16">
        <f>VLOOKUP($C15,коэффициенты!$E$2:$T$300,12,FALSE)</f>
        <v>150</v>
      </c>
      <c r="Q15" s="16">
        <f>VLOOKUP($C15,коэффициенты!$E$2:$T$300,13,FALSE)</f>
        <v>20</v>
      </c>
      <c r="R15" s="16">
        <f>VLOOKUP($C15,коэффициенты!$E$2:$T$300,14,FALSE)</f>
        <v>12</v>
      </c>
      <c r="S15" s="16">
        <f>VLOOKUP($C15,коэффициенты!$E$2:$T$300,15,FALSE)</f>
        <v>30</v>
      </c>
      <c r="T15" s="16">
        <f>VLOOKUP($C15,коэффициенты!$E$2:$T$300,16,FALSE)</f>
        <v>120</v>
      </c>
      <c r="U15" s="15">
        <f>D15-E15+TIME(0,F15+G15,0)+H15+TIME(0,SUM(I15:L15),0)-TIME(0,SUM(M15:T15),0)</f>
        <v>0.5093518518518518</v>
      </c>
      <c r="V15" s="9">
        <v>0.07518518518518519</v>
      </c>
      <c r="W15" s="9">
        <v>0.07518518518518519</v>
      </c>
      <c r="X15" s="39">
        <v>0.07559027777777778</v>
      </c>
      <c r="Y15" s="36">
        <v>0.09068287037037037</v>
      </c>
      <c r="Z15" s="39">
        <v>0.11586805555555556</v>
      </c>
      <c r="AA15" s="36">
        <v>0.131875</v>
      </c>
      <c r="AB15" s="9">
        <v>0.14402777777777778</v>
      </c>
      <c r="AC15" s="39"/>
      <c r="AD15" s="43">
        <v>0.1906712962962963</v>
      </c>
      <c r="AE15" s="36">
        <v>0.20702546296296295</v>
      </c>
      <c r="AF15" s="9">
        <v>0.20702546296296295</v>
      </c>
      <c r="AG15" s="39">
        <v>0.20723379629629632</v>
      </c>
      <c r="AH15" s="36">
        <v>0.2421296296296296</v>
      </c>
      <c r="AI15" s="9">
        <v>0.24234953703703702</v>
      </c>
      <c r="AJ15" s="9">
        <v>0.24283564814814815</v>
      </c>
      <c r="AK15" s="9">
        <v>0.24258101851851852</v>
      </c>
      <c r="AL15" s="39">
        <v>0.24299768518518516</v>
      </c>
      <c r="AM15" s="36">
        <v>0.2841550925925926</v>
      </c>
      <c r="AN15" s="9">
        <v>0.2841550925925926</v>
      </c>
      <c r="AO15" s="39">
        <v>0.3007638888888889</v>
      </c>
      <c r="AP15" s="36">
        <v>0.30539351851851854</v>
      </c>
      <c r="AQ15" s="39">
        <v>0.34501157407407407</v>
      </c>
      <c r="AR15" s="36">
        <v>0.255625</v>
      </c>
      <c r="AS15" s="9">
        <v>0.2707175925925926</v>
      </c>
      <c r="AT15" s="9">
        <v>0.2707175925925926</v>
      </c>
      <c r="AU15" s="36">
        <v>0.3552662037037037</v>
      </c>
      <c r="AV15" s="31">
        <v>0.3552662037037037</v>
      </c>
      <c r="AW15" s="9">
        <v>0.3556134259259259</v>
      </c>
    </row>
    <row r="16" spans="1:49" ht="13.5">
      <c r="A16" s="44">
        <v>13</v>
      </c>
      <c r="B16" s="7" t="s">
        <v>285</v>
      </c>
      <c r="C16" s="8" t="s">
        <v>350</v>
      </c>
      <c r="D16" s="8" t="s">
        <v>171</v>
      </c>
      <c r="E16" s="9">
        <f>W16-V16+AB16-AA16+AF16-AE16+AN16-AM16+AV16-AU16</f>
        <v>0</v>
      </c>
      <c r="F16" s="20">
        <f>(10-COUNT(V16,Y16,AA16,AD16,AE16,AH16,AM16,AP16,AR16,AU16))*коэффициенты!$B$2</f>
        <v>0</v>
      </c>
      <c r="G16" s="16">
        <f>((SIGN(X16)*-1)+1)*коэффициенты!$B$3+((SIGN(Z16)*-1)+1)*коэффициенты!$B$4+((SIGN(AC16)*-1)+1)*коэффициенты!$B$5+((SIGN(AG16)*-1)+1)*коэффициенты!$B$6+((SIGN(AL16)*-1)+1)*коэффициенты!$B$7+((SIGN(AI16)*-1)+1)*коэффициенты!$B$8+((SIGN(AJ16)*-1)+1)*коэффициенты!$B$8+((SIGN(AK16)*-1)+1)*коэффициенты!$B$8+((SIGN(AO16)*-1)+1)*коэффициенты!$B$9+((SIGN(AQ16)*-1)+1)*коэффициенты!$B$10+((SIGN(AS16)*-1)+1)*коэффициенты!$B$11+((SIGN(AT16)*-1)+1)*коэффициенты!$B$12+((SIGN(AW16)*-1)+1)*коэффициенты!$B$13</f>
        <v>0</v>
      </c>
      <c r="H16" s="23">
        <f>IF(X16&gt;0,(X16-W16)*коэффициенты!$B$21)+IF(Z16&gt;0,(Z16-Y16)*коэффициенты!$B$22)+IF(AC16&gt;0,(AC16-AB16)*коэффициенты!$B$23)+IF(AG16&gt;0,(AG16-AF16)*коэффициенты!$B$24)+IF(AL16&gt;0,(AL16-AH16)*коэффициенты!$B$25)+IF(AO16&gt;0,(AO16-AN16)*коэффициенты!$B$26)+IF(AS16&gt;0,(AS16-AR16)*коэффициенты!$B$27)+IF(AW16&gt;0,(AW16-AV16)*коэффициенты!$B$28)</f>
        <v>0.40513888888888855</v>
      </c>
      <c r="I16" s="16">
        <f>VLOOKUP($C16,коэффициенты!$E$2:$T$300,5,FALSE)</f>
        <v>0</v>
      </c>
      <c r="J16" s="16">
        <f>VLOOKUP($C16,коэффициенты!$E$2:$T$300,6,FALSE)</f>
        <v>0</v>
      </c>
      <c r="K16" s="16">
        <f>VLOOKUP($C16,коэффициенты!$E$2:$T$300,7,FALSE)</f>
        <v>0</v>
      </c>
      <c r="L16" s="16">
        <f>VLOOKUP($C16,коэффициенты!$E$2:$T$300,8,FALSE)</f>
        <v>0</v>
      </c>
      <c r="M16" s="16">
        <f>VLOOKUP($C16,коэффициенты!$E$2:$T$300,9,FALSE)</f>
        <v>60</v>
      </c>
      <c r="N16" s="16">
        <f>VLOOKUP($C16,коэффициенты!$E$2:$T$300,10,FALSE)</f>
        <v>0</v>
      </c>
      <c r="O16" s="16">
        <f>VLOOKUP($C16,коэффициенты!$E$2:$T$300,11,FALSE)</f>
        <v>0</v>
      </c>
      <c r="P16" s="16">
        <f>VLOOKUP($C16,коэффициенты!$E$2:$T$300,12,FALSE)</f>
        <v>150</v>
      </c>
      <c r="Q16" s="16">
        <f>VLOOKUP($C16,коэффициенты!$E$2:$T$300,13,FALSE)</f>
        <v>20</v>
      </c>
      <c r="R16" s="16">
        <f>VLOOKUP($C16,коэффициенты!$E$2:$T$300,14,FALSE)</f>
        <v>6</v>
      </c>
      <c r="S16" s="16">
        <f>VLOOKUP($C16,коэффициенты!$E$2:$T$300,15,FALSE)</f>
        <v>30</v>
      </c>
      <c r="T16" s="16">
        <f>VLOOKUP($C16,коэффициенты!$E$2:$T$300,16,FALSE)</f>
        <v>120</v>
      </c>
      <c r="U16" s="15">
        <f>D16-E16+TIME(0,F16+G16,0)+H16+TIME(0,SUM(I16:L16),0)-TIME(0,SUM(M16:T16),0)</f>
        <v>0.5147222222222219</v>
      </c>
      <c r="V16" s="9">
        <v>0.05637731481481482</v>
      </c>
      <c r="W16" s="9">
        <v>0.05637731481481482</v>
      </c>
      <c r="X16" s="39">
        <v>0.057650462962962966</v>
      </c>
      <c r="Y16" s="36">
        <v>0.07923611111111112</v>
      </c>
      <c r="Z16" s="39">
        <v>0.12146990740740742</v>
      </c>
      <c r="AA16" s="36">
        <v>0.1399074074074074</v>
      </c>
      <c r="AB16" s="9">
        <v>0.1399074074074074</v>
      </c>
      <c r="AC16" s="39">
        <v>0.14206018518518518</v>
      </c>
      <c r="AD16" s="43">
        <v>0.19902777777777778</v>
      </c>
      <c r="AE16" s="36">
        <v>0.2106712962962963</v>
      </c>
      <c r="AF16" s="9">
        <v>0.2106712962962963</v>
      </c>
      <c r="AG16" s="39">
        <v>0.21113425925925924</v>
      </c>
      <c r="AH16" s="36">
        <v>0.253900462962963</v>
      </c>
      <c r="AI16" s="9">
        <v>0.2544560185185185</v>
      </c>
      <c r="AJ16" s="9">
        <v>0.25407407407407406</v>
      </c>
      <c r="AK16" s="9">
        <v>0.25475694444444447</v>
      </c>
      <c r="AL16" s="39">
        <v>0.25505787037037037</v>
      </c>
      <c r="AM16" s="36">
        <v>0.3129166666666667</v>
      </c>
      <c r="AN16" s="9">
        <v>0.3129166666666667</v>
      </c>
      <c r="AO16" s="9">
        <v>0.32297453703703705</v>
      </c>
      <c r="AP16" s="36">
        <v>0.29837962962962966</v>
      </c>
      <c r="AQ16" s="39">
        <v>0.3048958333333333</v>
      </c>
      <c r="AR16" s="36">
        <v>0.2707523148148148</v>
      </c>
      <c r="AS16" s="9">
        <v>0.28925925925925927</v>
      </c>
      <c r="AT16" s="9">
        <v>0.2893981481481482</v>
      </c>
      <c r="AU16" s="36">
        <v>0.33664351851851854</v>
      </c>
      <c r="AV16" s="31">
        <v>0.33664351851851854</v>
      </c>
      <c r="AW16" s="9">
        <v>0.3369328703703704</v>
      </c>
    </row>
    <row r="17" spans="1:49" ht="13.5">
      <c r="A17" s="44">
        <v>14</v>
      </c>
      <c r="B17" s="7" t="s">
        <v>167</v>
      </c>
      <c r="C17" s="8" t="s">
        <v>514</v>
      </c>
      <c r="D17" s="8" t="s">
        <v>168</v>
      </c>
      <c r="E17" s="9">
        <f>W17-V17+AB17-AA17+AF17-AE17+AN17-AM17+AV17-AU17</f>
        <v>0.01827546296296295</v>
      </c>
      <c r="F17" s="20">
        <f>(10-COUNT(V17,Y17,AA17,AD17,AE17,AH17,AM17,AP17,AR17,AU17))*коэффициенты!$B$2</f>
        <v>0</v>
      </c>
      <c r="G17" s="16">
        <f>((SIGN(X17)*-1)+1)*коэффициенты!$B$3+((SIGN(Z17)*-1)+1)*коэффициенты!$B$4+((SIGN(AC17)*-1)+1)*коэффициенты!$B$5+((SIGN(AG17)*-1)+1)*коэффициенты!$B$6+((SIGN(AL17)*-1)+1)*коэффициенты!$B$7+((SIGN(AI17)*-1)+1)*коэффициенты!$B$8+((SIGN(AJ17)*-1)+1)*коэффициенты!$B$8+((SIGN(AK17)*-1)+1)*коэффициенты!$B$8+((SIGN(AO17)*-1)+1)*коэффициенты!$B$9+((SIGN(AQ17)*-1)+1)*коэффициенты!$B$10+((SIGN(AS17)*-1)+1)*коэффициенты!$B$11+((SIGN(AT17)*-1)+1)*коэффициенты!$B$12+((SIGN(AW17)*-1)+1)*коэффициенты!$B$13</f>
        <v>120</v>
      </c>
      <c r="H17" s="23">
        <f>IF(X17&gt;0,(X17-W17)*коэффициенты!$B$21)+IF(Z17&gt;0,(Z17-Y17)*коэффициенты!$B$22)+IF(AC17&gt;0,(AC17-AB17)*коэффициенты!$B$23)+IF(AG17&gt;0,(AG17-AF17)*коэффициенты!$B$24)+IF(AL17&gt;0,(AL17-AH17)*коэффициенты!$B$25)+IF(AO17&gt;0,(AO17-AN17)*коэффициенты!$B$26)+IF(AS17&gt;0,(AS17-AR17)*коэффициенты!$B$27)+IF(AW17&gt;0,(AW17-AV17)*коэффициенты!$B$28)</f>
        <v>0.32817129629629666</v>
      </c>
      <c r="I17" s="16">
        <f>VLOOKUP($C17,коэффициенты!$E$2:$T$300,5,FALSE)</f>
        <v>0</v>
      </c>
      <c r="J17" s="16">
        <f>VLOOKUP($C17,коэффициенты!$E$2:$T$300,6,FALSE)</f>
        <v>0</v>
      </c>
      <c r="K17" s="16">
        <f>VLOOKUP($C17,коэффициенты!$E$2:$T$300,7,FALSE)</f>
        <v>0</v>
      </c>
      <c r="L17" s="16">
        <f>VLOOKUP($C17,коэффициенты!$E$2:$T$300,8,FALSE)</f>
        <v>0</v>
      </c>
      <c r="M17" s="16">
        <f>VLOOKUP($C17,коэффициенты!$E$2:$T$300,9,FALSE)</f>
        <v>0</v>
      </c>
      <c r="N17" s="16">
        <f>VLOOKUP($C17,коэффициенты!$E$2:$T$300,10,FALSE)</f>
        <v>0</v>
      </c>
      <c r="O17" s="16">
        <f>VLOOKUP($C17,коэффициенты!$E$2:$T$300,11,FALSE)</f>
        <v>0</v>
      </c>
      <c r="P17" s="16">
        <f>VLOOKUP($C17,коэффициенты!$E$2:$T$300,12,FALSE)</f>
        <v>150</v>
      </c>
      <c r="Q17" s="16">
        <f>VLOOKUP($C17,коэффициенты!$E$2:$T$300,13,FALSE)</f>
        <v>20</v>
      </c>
      <c r="R17" s="16">
        <f>VLOOKUP($C17,коэффициенты!$E$2:$T$300,14,FALSE)</f>
        <v>8</v>
      </c>
      <c r="S17" s="16">
        <f>VLOOKUP($C17,коэффициенты!$E$2:$T$300,15,FALSE)</f>
        <v>30</v>
      </c>
      <c r="T17" s="16">
        <f>VLOOKUP($C17,коэффициенты!$E$2:$T$300,16,FALSE)</f>
        <v>120</v>
      </c>
      <c r="U17" s="15">
        <f>D17-E17+TIME(0,F17+G17,0)+H17+TIME(0,SUM(I17:L17),0)-TIME(0,SUM(M17:T17),0)</f>
        <v>0.5381134259259263</v>
      </c>
      <c r="V17" s="9">
        <v>0.05125</v>
      </c>
      <c r="W17" s="31">
        <v>0.05125</v>
      </c>
      <c r="X17" s="39">
        <v>0.0521875</v>
      </c>
      <c r="Y17" s="36">
        <v>0.07768518518518519</v>
      </c>
      <c r="Z17" s="39">
        <v>0.1090162037037037</v>
      </c>
      <c r="AA17" s="36">
        <v>0.13100694444444444</v>
      </c>
      <c r="AB17" s="9">
        <v>0.14928240740740742</v>
      </c>
      <c r="AC17" s="39">
        <v>0.15270833333333333</v>
      </c>
      <c r="AD17" s="43">
        <v>0.18983796296296296</v>
      </c>
      <c r="AE17" s="36">
        <v>0.2153935185185185</v>
      </c>
      <c r="AF17" s="31">
        <v>0.2153935185185185</v>
      </c>
      <c r="AG17" s="39">
        <v>0.2156712962962963</v>
      </c>
      <c r="AH17" s="36">
        <v>0.24913194444444445</v>
      </c>
      <c r="AI17" s="9">
        <v>0.2501736111111111</v>
      </c>
      <c r="AJ17" s="9">
        <v>0.24930555555555556</v>
      </c>
      <c r="AK17" s="9">
        <v>0.24958333333333335</v>
      </c>
      <c r="AL17" s="39">
        <v>0.2504513888888889</v>
      </c>
      <c r="AM17" s="36">
        <v>0.2896990740740741</v>
      </c>
      <c r="AN17" s="31">
        <v>0.2896990740740741</v>
      </c>
      <c r="AO17" s="39">
        <v>0.29834490740740743</v>
      </c>
      <c r="AP17" s="36">
        <v>0.3078472222222222</v>
      </c>
      <c r="AQ17" s="39"/>
      <c r="AR17" s="36">
        <v>0.2624768518518518</v>
      </c>
      <c r="AS17" s="9">
        <v>0.2796064814814815</v>
      </c>
      <c r="AT17" s="39">
        <v>0.2791666666666667</v>
      </c>
      <c r="AU17" s="36">
        <v>0.34149305555555554</v>
      </c>
      <c r="AV17" s="31">
        <v>0.34149305555555554</v>
      </c>
      <c r="AW17" s="9">
        <v>0.34185185185185185</v>
      </c>
    </row>
    <row r="18" spans="1:49" ht="13.5">
      <c r="A18" s="44">
        <v>15</v>
      </c>
      <c r="B18" s="7" t="s">
        <v>199</v>
      </c>
      <c r="C18" s="8" t="s">
        <v>475</v>
      </c>
      <c r="D18" s="8" t="s">
        <v>200</v>
      </c>
      <c r="E18" s="9">
        <f>W18-V18+AB18-AA18+AF18-AE18+AN18-AM18+AV18-AU18</f>
        <v>0.014722222222222248</v>
      </c>
      <c r="F18" s="20">
        <f>(10-COUNT(V18,Y18,AA18,AD18,AE18,AH18,AM18,AP18,AR18,AU18))*коэффициенты!$B$2</f>
        <v>0</v>
      </c>
      <c r="G18" s="16">
        <f>((SIGN(X18)*-1)+1)*коэффициенты!$B$3+((SIGN(Z18)*-1)+1)*коэффициенты!$B$4+((SIGN(AC18)*-1)+1)*коэффициенты!$B$5+((SIGN(AG18)*-1)+1)*коэффициенты!$B$6+((SIGN(AL18)*-1)+1)*коэффициенты!$B$7+((SIGN(AI18)*-1)+1)*коэффициенты!$B$8+((SIGN(AJ18)*-1)+1)*коэффициенты!$B$8+((SIGN(AK18)*-1)+1)*коэффициенты!$B$8+((SIGN(AO18)*-1)+1)*коэффициенты!$B$9+((SIGN(AQ18)*-1)+1)*коэффициенты!$B$10+((SIGN(AS18)*-1)+1)*коэффициенты!$B$11+((SIGN(AT18)*-1)+1)*коэффициенты!$B$12+((SIGN(AW18)*-1)+1)*коэффициенты!$B$13</f>
        <v>0</v>
      </c>
      <c r="H18" s="23">
        <f>IF(X18&gt;0,(X18-W18)*коэффициенты!$B$21)+IF(Z18&gt;0,(Z18-Y18)*коэффициенты!$B$22)+IF(AC18&gt;0,(AC18-AB18)*коэффициенты!$B$23)+IF(AG18&gt;0,(AG18-AF18)*коэффициенты!$B$24)+IF(AL18&gt;0,(AL18-AH18)*коэффициенты!$B$25)+IF(AO18&gt;0,(AO18-AN18)*коэффициенты!$B$26)+IF(AS18&gt;0,(AS18-AR18)*коэффициенты!$B$27)+IF(AW18&gt;0,(AW18-AV18)*коэффициенты!$B$28)</f>
        <v>0.38560185185185264</v>
      </c>
      <c r="I18" s="16">
        <f>VLOOKUP($C18,коэффициенты!$E$2:$T$300,5,FALSE)</f>
        <v>0</v>
      </c>
      <c r="J18" s="16">
        <f>VLOOKUP($C18,коэффициенты!$E$2:$T$300,6,FALSE)</f>
        <v>0</v>
      </c>
      <c r="K18" s="16">
        <f>VLOOKUP($C18,коэффициенты!$E$2:$T$300,7,FALSE)</f>
        <v>0</v>
      </c>
      <c r="L18" s="16">
        <f>VLOOKUP($C18,коэффициенты!$E$2:$T$300,8,FALSE)</f>
        <v>0</v>
      </c>
      <c r="M18" s="16">
        <f>VLOOKUP($C18,коэффициенты!$E$2:$T$300,9,FALSE)</f>
        <v>30</v>
      </c>
      <c r="N18" s="16">
        <f>VLOOKUP($C18,коэффициенты!$E$2:$T$300,10,FALSE)</f>
        <v>0</v>
      </c>
      <c r="O18" s="16">
        <f>VLOOKUP($C18,коэффициенты!$E$2:$T$300,11,FALSE)</f>
        <v>0</v>
      </c>
      <c r="P18" s="16">
        <f>VLOOKUP($C18,коэффициенты!$E$2:$T$300,12,FALSE)</f>
        <v>150</v>
      </c>
      <c r="Q18" s="16">
        <f>VLOOKUP($C18,коэффициенты!$E$2:$T$300,13,FALSE)</f>
        <v>20</v>
      </c>
      <c r="R18" s="16">
        <f>VLOOKUP($C18,коэффициенты!$E$2:$T$300,14,FALSE)</f>
        <v>12</v>
      </c>
      <c r="S18" s="16">
        <f>VLOOKUP($C18,коэффициенты!$E$2:$T$300,15,FALSE)</f>
        <v>0</v>
      </c>
      <c r="T18" s="16">
        <f>VLOOKUP($C18,коэффициенты!$E$2:$T$300,16,FALSE)</f>
        <v>120</v>
      </c>
      <c r="U18" s="15">
        <f>D18-E18+TIME(0,F18+G18,0)+H18+TIME(0,SUM(I18:L18),0)-TIME(0,SUM(M18:T18),0)</f>
        <v>0.5449074074074082</v>
      </c>
      <c r="V18" s="9">
        <v>0.12208333333333332</v>
      </c>
      <c r="W18" s="9">
        <v>0.12208333333333332</v>
      </c>
      <c r="X18" s="39">
        <v>0.123125</v>
      </c>
      <c r="Y18" s="36">
        <v>0.14075231481481482</v>
      </c>
      <c r="Z18" s="39">
        <v>0.1754050925925926</v>
      </c>
      <c r="AA18" s="36">
        <v>0.18688657407407408</v>
      </c>
      <c r="AB18" s="9">
        <v>0.20160879629629633</v>
      </c>
      <c r="AC18" s="39">
        <v>0.20359953703703704</v>
      </c>
      <c r="AD18" s="43">
        <v>0.2379513888888889</v>
      </c>
      <c r="AE18" s="36">
        <v>0.2540162037037037</v>
      </c>
      <c r="AF18" s="9">
        <v>0.2540162037037037</v>
      </c>
      <c r="AG18" s="39">
        <v>0.25425925925925924</v>
      </c>
      <c r="AH18" s="36">
        <v>0.2887962962962963</v>
      </c>
      <c r="AI18" s="9">
        <v>0.28974537037037035</v>
      </c>
      <c r="AJ18" s="9">
        <v>0.2889699074074074</v>
      </c>
      <c r="AK18" s="9">
        <v>0.2892939814814815</v>
      </c>
      <c r="AL18" s="39">
        <v>0.29002314814814817</v>
      </c>
      <c r="AM18" s="36">
        <v>0.33609953703703704</v>
      </c>
      <c r="AN18" s="9">
        <v>0.33609953703703704</v>
      </c>
      <c r="AO18" s="39">
        <v>0.34891203703703705</v>
      </c>
      <c r="AP18" s="36">
        <v>0.35503472222222227</v>
      </c>
      <c r="AQ18" s="39">
        <v>0.3562152777777778</v>
      </c>
      <c r="AR18" s="36">
        <v>0.30471064814814813</v>
      </c>
      <c r="AS18" s="9">
        <v>0.3253125</v>
      </c>
      <c r="AT18" s="39">
        <v>0.3253125</v>
      </c>
      <c r="AU18" s="36">
        <v>0.3698958333333333</v>
      </c>
      <c r="AV18" s="31">
        <v>0.3698958333333333</v>
      </c>
      <c r="AW18" s="9">
        <v>0.37021990740740746</v>
      </c>
    </row>
    <row r="19" spans="1:49" ht="13.5">
      <c r="A19" s="44">
        <v>16</v>
      </c>
      <c r="B19" s="7" t="s">
        <v>279</v>
      </c>
      <c r="C19" s="8" t="s">
        <v>482</v>
      </c>
      <c r="D19" s="8" t="s">
        <v>172</v>
      </c>
      <c r="E19" s="9">
        <f>W19-V19+AB19-AA19+AF19-AE19+AN19-AM19+AV19-AU19</f>
        <v>0.016921296296296295</v>
      </c>
      <c r="F19" s="20">
        <f>(10-COUNT(V19,Y19,AA19,AD19,AE19,AH19,AM19,AP19,AR19,AU19))*коэффициенты!$B$2</f>
        <v>0</v>
      </c>
      <c r="G19" s="16">
        <f>((SIGN(X19)*-1)+1)*коэффициенты!$B$3+((SIGN(Z19)*-1)+1)*коэффициенты!$B$4+((SIGN(AC19)*-1)+1)*коэффициенты!$B$5+((SIGN(AG19)*-1)+1)*коэффициенты!$B$6+((SIGN(AL19)*-1)+1)*коэффициенты!$B$7+((SIGN(AI19)*-1)+1)*коэффициенты!$B$8+((SIGN(AJ19)*-1)+1)*коэффициенты!$B$8+((SIGN(AK19)*-1)+1)*коэффициенты!$B$8+((SIGN(AO19)*-1)+1)*коэффициенты!$B$9+((SIGN(AQ19)*-1)+1)*коэффициенты!$B$10+((SIGN(AS19)*-1)+1)*коэффициенты!$B$11+((SIGN(AT19)*-1)+1)*коэффициенты!$B$12+((SIGN(AW19)*-1)+1)*коэффициенты!$B$13</f>
        <v>0</v>
      </c>
      <c r="H19" s="23">
        <f>IF(X19&gt;0,(X19-W19)*коэффициенты!$B$21)+IF(Z19&gt;0,(Z19-Y19)*коэффициенты!$B$22)+IF(AC19&gt;0,(AC19-AB19)*коэффициенты!$B$23)+IF(AG19&gt;0,(AG19-AF19)*коэффициенты!$B$24)+IF(AL19&gt;0,(AL19-AH19)*коэффициенты!$B$25)+IF(AO19&gt;0,(AO19-AN19)*коэффициенты!$B$26)+IF(AS19&gt;0,(AS19-AR19)*коэффициенты!$B$27)+IF(AW19&gt;0,(AW19-AV19)*коэффициенты!$B$28)</f>
        <v>0.41423611111111036</v>
      </c>
      <c r="I19" s="16">
        <f>VLOOKUP($C19,коэффициенты!$E$2:$T$300,5,FALSE)</f>
        <v>0</v>
      </c>
      <c r="J19" s="16">
        <f>VLOOKUP($C19,коэффициенты!$E$2:$T$300,6,FALSE)</f>
        <v>0</v>
      </c>
      <c r="K19" s="16">
        <f>VLOOKUP($C19,коэффициенты!$E$2:$T$300,7,FALSE)</f>
        <v>0</v>
      </c>
      <c r="L19" s="16">
        <f>VLOOKUP($C19,коэффициенты!$E$2:$T$300,8,FALSE)</f>
        <v>0</v>
      </c>
      <c r="M19" s="16">
        <f>VLOOKUP($C19,коэффициенты!$E$2:$T$300,9,FALSE)</f>
        <v>60</v>
      </c>
      <c r="N19" s="16">
        <f>VLOOKUP($C19,коэффициенты!$E$2:$T$300,10,FALSE)</f>
        <v>0</v>
      </c>
      <c r="O19" s="16">
        <f>VLOOKUP($C19,коэффициенты!$E$2:$T$300,11,FALSE)</f>
        <v>0</v>
      </c>
      <c r="P19" s="16">
        <f>VLOOKUP($C19,коэффициенты!$E$2:$T$300,12,FALSE)</f>
        <v>90</v>
      </c>
      <c r="Q19" s="16">
        <f>VLOOKUP($C19,коэффициенты!$E$2:$T$300,13,FALSE)</f>
        <v>20</v>
      </c>
      <c r="R19" s="16">
        <f>VLOOKUP($C19,коэффициенты!$E$2:$T$300,14,FALSE)</f>
        <v>8</v>
      </c>
      <c r="S19" s="16">
        <f>VLOOKUP($C19,коэффициенты!$E$2:$T$300,15,FALSE)</f>
        <v>30</v>
      </c>
      <c r="T19" s="16">
        <f>VLOOKUP($C19,коэффициенты!$E$2:$T$300,16,FALSE)</f>
        <v>120</v>
      </c>
      <c r="U19" s="15">
        <f>D19-E19+TIME(0,F19+G19,0)+H19+TIME(0,SUM(I19:L19),0)-TIME(0,SUM(M19:T19),0)</f>
        <v>0.547465277777777</v>
      </c>
      <c r="V19" s="9">
        <v>0.061782407407407404</v>
      </c>
      <c r="W19" s="9">
        <v>0.06417824074074074</v>
      </c>
      <c r="X19" s="39">
        <v>0.06476851851851852</v>
      </c>
      <c r="Y19" s="36">
        <v>0.07961805555555555</v>
      </c>
      <c r="Z19" s="39">
        <v>0.12164351851851851</v>
      </c>
      <c r="AA19" s="36">
        <v>0.1367361111111111</v>
      </c>
      <c r="AB19" s="9">
        <v>0.14953703703703705</v>
      </c>
      <c r="AC19" s="39">
        <v>0.15340277777777778</v>
      </c>
      <c r="AD19" s="43">
        <v>0.2055324074074074</v>
      </c>
      <c r="AE19" s="36">
        <v>0.22258101851851853</v>
      </c>
      <c r="AF19" s="9">
        <v>0.22258101851851853</v>
      </c>
      <c r="AG19" s="39">
        <v>0.22297453703703704</v>
      </c>
      <c r="AH19" s="36">
        <v>0.25270833333333337</v>
      </c>
      <c r="AI19" s="9">
        <v>0.25349537037037034</v>
      </c>
      <c r="AJ19" s="9">
        <v>0.25283564814814813</v>
      </c>
      <c r="AK19" s="9">
        <v>0.25309027777777776</v>
      </c>
      <c r="AL19" s="39">
        <v>0.25381944444444443</v>
      </c>
      <c r="AM19" s="36">
        <v>0.2984027777777778</v>
      </c>
      <c r="AN19" s="9">
        <v>0.2984027777777778</v>
      </c>
      <c r="AO19" s="39">
        <v>0.3104398148148148</v>
      </c>
      <c r="AP19" s="36">
        <v>0.31703703703703706</v>
      </c>
      <c r="AQ19" s="39">
        <v>0.3285648148148148</v>
      </c>
      <c r="AR19" s="36">
        <v>0.26993055555555556</v>
      </c>
      <c r="AS19" s="9">
        <v>0.2882291666666667</v>
      </c>
      <c r="AT19" s="39">
        <v>0.2884143518518519</v>
      </c>
      <c r="AU19" s="36">
        <v>0.3380324074074074</v>
      </c>
      <c r="AV19" s="9">
        <v>0.33975694444444443</v>
      </c>
      <c r="AW19" s="9">
        <v>0.3401273148148148</v>
      </c>
    </row>
    <row r="20" spans="1:49" ht="13.5">
      <c r="A20" s="44">
        <v>17</v>
      </c>
      <c r="B20" s="7" t="s">
        <v>195</v>
      </c>
      <c r="C20" s="8" t="s">
        <v>352</v>
      </c>
      <c r="D20" s="8" t="s">
        <v>196</v>
      </c>
      <c r="E20" s="9">
        <f>W20-V20+AB20-AA20+AF20-AE20+AN20-AM20+AV20-AU20</f>
        <v>0</v>
      </c>
      <c r="F20" s="20">
        <f>(10-COUNT(V20,Y20,AA20,AD20,AE20,AH20,AM20,AP20,AR20,AU20))*коэффициенты!$B$2</f>
        <v>0</v>
      </c>
      <c r="G20" s="16">
        <f>((SIGN(X20)*-1)+1)*коэффициенты!$B$3+((SIGN(Z20)*-1)+1)*коэффициенты!$B$4+((SIGN(AC20)*-1)+1)*коэффициенты!$B$5+((SIGN(AG20)*-1)+1)*коэффициенты!$B$6+((SIGN(AL20)*-1)+1)*коэффициенты!$B$7+((SIGN(AI20)*-1)+1)*коэффициенты!$B$8+((SIGN(AJ20)*-1)+1)*коэффициенты!$B$8+((SIGN(AK20)*-1)+1)*коэффициенты!$B$8+((SIGN(AO20)*-1)+1)*коэффициенты!$B$9+((SIGN(AQ20)*-1)+1)*коэффициенты!$B$10+((SIGN(AS20)*-1)+1)*коэффициенты!$B$11+((SIGN(AT20)*-1)+1)*коэффициенты!$B$12+((SIGN(AW20)*-1)+1)*коэффициенты!$B$13</f>
        <v>0</v>
      </c>
      <c r="H20" s="23">
        <f>IF(X20&gt;0,(X20-W20)*коэффициенты!$B$21)+IF(Z20&gt;0,(Z20-Y20)*коэффициенты!$B$22)+IF(AC20&gt;0,(AC20-AB20)*коэффициенты!$B$23)+IF(AG20&gt;0,(AG20-AF20)*коэффициенты!$B$24)+IF(AL20&gt;0,(AL20-AH20)*коэффициенты!$B$25)+IF(AO20&gt;0,(AO20-AN20)*коэффициенты!$B$26)+IF(AS20&gt;0,(AS20-AR20)*коэффициенты!$B$27)+IF(AW20&gt;0,(AW20-AV20)*коэффициенты!$B$28)</f>
        <v>0.39892361111111074</v>
      </c>
      <c r="I20" s="16">
        <f>VLOOKUP($C20,коэффициенты!$E$2:$T$300,5,FALSE)</f>
        <v>0</v>
      </c>
      <c r="J20" s="16">
        <f>VLOOKUP($C20,коэффициенты!$E$2:$T$300,6,FALSE)</f>
        <v>0</v>
      </c>
      <c r="K20" s="16">
        <f>VLOOKUP($C20,коэффициенты!$E$2:$T$300,7,FALSE)</f>
        <v>0</v>
      </c>
      <c r="L20" s="16">
        <f>VLOOKUP($C20,коэффициенты!$E$2:$T$300,8,FALSE)</f>
        <v>0</v>
      </c>
      <c r="M20" s="16">
        <f>VLOOKUP($C20,коэффициенты!$E$2:$T$300,9,FALSE)</f>
        <v>60</v>
      </c>
      <c r="N20" s="16">
        <f>VLOOKUP($C20,коэффициенты!$E$2:$T$300,10,FALSE)</f>
        <v>0</v>
      </c>
      <c r="O20" s="16">
        <f>VLOOKUP($C20,коэффициенты!$E$2:$T$300,11,FALSE)</f>
        <v>0</v>
      </c>
      <c r="P20" s="16">
        <f>VLOOKUP($C20,коэффициенты!$E$2:$T$300,12,FALSE)</f>
        <v>150</v>
      </c>
      <c r="Q20" s="16">
        <f>VLOOKUP($C20,коэффициенты!$E$2:$T$300,13,FALSE)</f>
        <v>20</v>
      </c>
      <c r="R20" s="16">
        <f>VLOOKUP($C20,коэффициенты!$E$2:$T$300,14,FALSE)</f>
        <v>8</v>
      </c>
      <c r="S20" s="16">
        <f>VLOOKUP($C20,коэффициенты!$E$2:$T$300,15,FALSE)</f>
        <v>0</v>
      </c>
      <c r="T20" s="16">
        <f>VLOOKUP($C20,коэффициенты!$E$2:$T$300,16,FALSE)</f>
        <v>120</v>
      </c>
      <c r="U20" s="15">
        <f>D20-E20+TIME(0,F20+G20,0)+H20+TIME(0,SUM(I20:L20),0)-TIME(0,SUM(M20:T20),0)</f>
        <v>0.5534259259259255</v>
      </c>
      <c r="V20" s="9">
        <v>0.07197916666666666</v>
      </c>
      <c r="W20" s="31">
        <v>0.07197916666666666</v>
      </c>
      <c r="X20" s="39">
        <v>0.07486111111111111</v>
      </c>
      <c r="Y20" s="36">
        <v>0.09332175925925927</v>
      </c>
      <c r="Z20" s="39">
        <v>0.1282060185185185</v>
      </c>
      <c r="AA20" s="36">
        <v>0.144375</v>
      </c>
      <c r="AB20" s="31">
        <v>0.144375</v>
      </c>
      <c r="AC20" s="39">
        <v>0.1466087962962963</v>
      </c>
      <c r="AD20" s="43">
        <v>0.20864583333333334</v>
      </c>
      <c r="AE20" s="36">
        <v>0.23425925925925925</v>
      </c>
      <c r="AF20" s="31">
        <v>0.23425925925925925</v>
      </c>
      <c r="AG20" s="39">
        <v>0.23457175925925924</v>
      </c>
      <c r="AH20" s="36">
        <v>0.27165509259259263</v>
      </c>
      <c r="AI20" s="9">
        <v>0.2725810185185185</v>
      </c>
      <c r="AJ20" s="9">
        <v>0.2718171296296296</v>
      </c>
      <c r="AK20" s="9">
        <v>0.27211805555555557</v>
      </c>
      <c r="AL20" s="39">
        <v>0.2727777777777778</v>
      </c>
      <c r="AM20" s="36">
        <v>0.3353819444444444</v>
      </c>
      <c r="AN20" s="31">
        <v>0.3353819444444444</v>
      </c>
      <c r="AO20" s="39">
        <v>0.34943287037037035</v>
      </c>
      <c r="AP20" s="36">
        <v>0.3233101851851852</v>
      </c>
      <c r="AQ20" s="39">
        <v>0.32862268518518517</v>
      </c>
      <c r="AR20" s="36">
        <v>0.2918634259259259</v>
      </c>
      <c r="AS20" s="9">
        <v>0.3139814814814815</v>
      </c>
      <c r="AT20" s="9">
        <v>0.3148726851851852</v>
      </c>
      <c r="AU20" s="36">
        <v>0.36332175925925925</v>
      </c>
      <c r="AV20" s="31">
        <v>0.36332175925925925</v>
      </c>
      <c r="AW20" s="9">
        <v>0.36429398148148145</v>
      </c>
    </row>
    <row r="21" spans="1:49" ht="13.5">
      <c r="A21" s="44">
        <v>18</v>
      </c>
      <c r="B21" s="7" t="s">
        <v>293</v>
      </c>
      <c r="C21" s="8" t="s">
        <v>353</v>
      </c>
      <c r="D21" s="8" t="s">
        <v>257</v>
      </c>
      <c r="E21" s="9">
        <f>W21-V21+AB21-AA21+AF21-AE21+AN21-AM21+AV21-AU21</f>
        <v>0.004085648148148158</v>
      </c>
      <c r="F21" s="20">
        <f>(10-COUNT(V21,Y21,AA21,AD21,AE21,AH21,AM21,AP21,AR21,AU21))*коэффициенты!$B$2</f>
        <v>0</v>
      </c>
      <c r="G21" s="16">
        <f>((SIGN(X21)*-1)+1)*коэффициенты!$B$3+((SIGN(Z21)*-1)+1)*коэффициенты!$B$4+((SIGN(AC21)*-1)+1)*коэффициенты!$B$5+((SIGN(AG21)*-1)+1)*коэффициенты!$B$6+((SIGN(AL21)*-1)+1)*коэффициенты!$B$7+((SIGN(AI21)*-1)+1)*коэффициенты!$B$8+((SIGN(AJ21)*-1)+1)*коэффициенты!$B$8+((SIGN(AK21)*-1)+1)*коэффициенты!$B$8+((SIGN(AO21)*-1)+1)*коэффициенты!$B$9+((SIGN(AQ21)*-1)+1)*коэффициенты!$B$10+((SIGN(AS21)*-1)+1)*коэффициенты!$B$11+((SIGN(AT21)*-1)+1)*коэффициенты!$B$12+((SIGN(AW21)*-1)+1)*коэффициенты!$B$13</f>
        <v>0</v>
      </c>
      <c r="H21" s="23">
        <f>IF(X21&gt;0,(X21-W21)*коэффициенты!$B$21)+IF(Z21&gt;0,(Z21-Y21)*коэффициенты!$B$22)+IF(AC21&gt;0,(AC21-AB21)*коэффициенты!$B$23)+IF(AG21&gt;0,(AG21-AF21)*коэффициенты!$B$24)+IF(AL21&gt;0,(AL21-AH21)*коэффициенты!$B$25)+IF(AO21&gt;0,(AO21-AN21)*коэффициенты!$B$26)+IF(AS21&gt;0,(AS21-AR21)*коэффициенты!$B$27)+IF(AW21&gt;0,(AW21-AV21)*коэффициенты!$B$28)</f>
        <v>0.36657407407407416</v>
      </c>
      <c r="I21" s="16">
        <f>VLOOKUP($C21,коэффициенты!$E$2:$T$300,5,FALSE)</f>
        <v>0</v>
      </c>
      <c r="J21" s="16">
        <f>VLOOKUP($C21,коэффициенты!$E$2:$T$300,6,FALSE)</f>
        <v>0</v>
      </c>
      <c r="K21" s="16">
        <f>VLOOKUP($C21,коэффициенты!$E$2:$T$300,7,FALSE)</f>
        <v>0</v>
      </c>
      <c r="L21" s="16">
        <f>VLOOKUP($C21,коэффициенты!$E$2:$T$300,8,FALSE)</f>
        <v>0</v>
      </c>
      <c r="M21" s="16">
        <f>VLOOKUP($C21,коэффициенты!$E$2:$T$300,9,FALSE)</f>
        <v>60</v>
      </c>
      <c r="N21" s="16">
        <f>VLOOKUP($C21,коэффициенты!$E$2:$T$300,10,FALSE)</f>
        <v>0</v>
      </c>
      <c r="O21" s="16">
        <f>VLOOKUP($C21,коэффициенты!$E$2:$T$300,11,FALSE)</f>
        <v>0</v>
      </c>
      <c r="P21" s="16">
        <f>VLOOKUP($C21,коэффициенты!$E$2:$T$300,12,FALSE)</f>
        <v>150</v>
      </c>
      <c r="Q21" s="16">
        <f>VLOOKUP($C21,коэффициенты!$E$2:$T$300,13,FALSE)</f>
        <v>20</v>
      </c>
      <c r="R21" s="16">
        <f>VLOOKUP($C21,коэффициенты!$E$2:$T$300,14,FALSE)</f>
        <v>12</v>
      </c>
      <c r="S21" s="16">
        <f>VLOOKUP($C21,коэффициенты!$E$2:$T$300,15,FALSE)</f>
        <v>30</v>
      </c>
      <c r="T21" s="16">
        <f>VLOOKUP($C21,коэффициенты!$E$2:$T$300,16,FALSE)</f>
        <v>120</v>
      </c>
      <c r="U21" s="15">
        <f>D21-E21+TIME(0,F21+G21,0)+H21+TIME(0,SUM(I21:L21),0)-TIME(0,SUM(M21:T21),0)</f>
        <v>0.5536689814814817</v>
      </c>
      <c r="V21" s="9">
        <v>0.07653935185185186</v>
      </c>
      <c r="W21" s="31">
        <v>0.07653935185185186</v>
      </c>
      <c r="X21" s="39">
        <v>0.0772337962962963</v>
      </c>
      <c r="Y21" s="36">
        <v>0.09633101851851851</v>
      </c>
      <c r="Z21" s="39">
        <v>0.13084490740740742</v>
      </c>
      <c r="AA21" s="36">
        <v>0.1521759259259259</v>
      </c>
      <c r="AB21" s="9">
        <v>0.15626157407407407</v>
      </c>
      <c r="AC21" s="39">
        <v>0.15972222222222224</v>
      </c>
      <c r="AD21" s="43">
        <v>0.21729166666666666</v>
      </c>
      <c r="AE21" s="36">
        <v>0.2378125</v>
      </c>
      <c r="AF21" s="31">
        <v>0.2378125</v>
      </c>
      <c r="AG21" s="39">
        <v>0.23824074074074075</v>
      </c>
      <c r="AH21" s="36">
        <v>0.29578703703703707</v>
      </c>
      <c r="AI21" s="9">
        <v>0.29625</v>
      </c>
      <c r="AJ21" s="9">
        <v>0.29596064814814815</v>
      </c>
      <c r="AK21" s="9">
        <v>0.2964699074074074</v>
      </c>
      <c r="AL21" s="39">
        <v>0.2966898148148148</v>
      </c>
      <c r="AM21" s="36">
        <v>0.36224537037037036</v>
      </c>
      <c r="AN21" s="31">
        <v>0.36224537037037036</v>
      </c>
      <c r="AO21" s="39">
        <v>0.3763078703703704</v>
      </c>
      <c r="AP21" s="36">
        <v>0.40622685185185187</v>
      </c>
      <c r="AQ21" s="39">
        <v>0.4105787037037037</v>
      </c>
      <c r="AR21" s="36">
        <v>0.3218287037037037</v>
      </c>
      <c r="AS21" s="9">
        <v>0.33722222222222226</v>
      </c>
      <c r="AT21" s="9">
        <v>0.33744212962962966</v>
      </c>
      <c r="AU21" s="36">
        <v>0.42965277777777783</v>
      </c>
      <c r="AV21" s="31">
        <v>0.42965277777777783</v>
      </c>
      <c r="AW21" s="9">
        <v>0.430462962962963</v>
      </c>
    </row>
    <row r="22" spans="1:49" ht="13.5">
      <c r="A22" s="44">
        <v>19</v>
      </c>
      <c r="B22" s="7" t="s">
        <v>192</v>
      </c>
      <c r="C22" s="8" t="s">
        <v>359</v>
      </c>
      <c r="D22" s="8" t="s">
        <v>193</v>
      </c>
      <c r="E22" s="9">
        <f>W22-V22+AB22-AA22+AF22-AE22+AN22-AM22+AV22-AU22</f>
        <v>0.009814814814814832</v>
      </c>
      <c r="F22" s="20">
        <f>(10-COUNT(V22,Y22,AA22,AD22,AE22,AH22,AM22,AP22,AR22,AU22))*коэффициенты!$B$2</f>
        <v>0</v>
      </c>
      <c r="G22" s="16">
        <f>((SIGN(X22)*-1)+1)*коэффициенты!$B$3+((SIGN(Z22)*-1)+1)*коэффициенты!$B$4+((SIGN(AC22)*-1)+1)*коэффициенты!$B$5+((SIGN(AG22)*-1)+1)*коэффициенты!$B$6+((SIGN(AL22)*-1)+1)*коэффициенты!$B$7+((SIGN(AI22)*-1)+1)*коэффициенты!$B$8+((SIGN(AJ22)*-1)+1)*коэффициенты!$B$8+((SIGN(AK22)*-1)+1)*коэффициенты!$B$8+((SIGN(AO22)*-1)+1)*коэффициенты!$B$9+((SIGN(AQ22)*-1)+1)*коэффициенты!$B$10+((SIGN(AS22)*-1)+1)*коэффициенты!$B$11+((SIGN(AT22)*-1)+1)*коэффициенты!$B$12+((SIGN(AW22)*-1)+1)*коэффициенты!$B$13</f>
        <v>0</v>
      </c>
      <c r="H22" s="23">
        <f>IF(X22&gt;0,(X22-W22)*коэффициенты!$B$21)+IF(Z22&gt;0,(Z22-Y22)*коэффициенты!$B$22)+IF(AC22&gt;0,(AC22-AB22)*коэффициенты!$B$23)+IF(AG22&gt;0,(AG22-AF22)*коэффициенты!$B$24)+IF(AL22&gt;0,(AL22-AH22)*коэффициенты!$B$25)+IF(AO22&gt;0,(AO22-AN22)*коэффициенты!$B$26)+IF(AS22&gt;0,(AS22-AR22)*коэффициенты!$B$27)+IF(AW22&gt;0,(AW22-AV22)*коэффициенты!$B$28)</f>
        <v>0.3827430555555559</v>
      </c>
      <c r="I22" s="16">
        <f>VLOOKUP($C22,коэффициенты!$E$2:$T$300,5,FALSE)</f>
        <v>0</v>
      </c>
      <c r="J22" s="16">
        <f>VLOOKUP($C22,коэффициенты!$E$2:$T$300,6,FALSE)</f>
        <v>0</v>
      </c>
      <c r="K22" s="16">
        <f>VLOOKUP($C22,коэффициенты!$E$2:$T$300,7,FALSE)</f>
        <v>0</v>
      </c>
      <c r="L22" s="16">
        <f>VLOOKUP($C22,коэффициенты!$E$2:$T$300,8,FALSE)</f>
        <v>0</v>
      </c>
      <c r="M22" s="16">
        <f>VLOOKUP($C22,коэффициенты!$E$2:$T$300,9,FALSE)</f>
        <v>0</v>
      </c>
      <c r="N22" s="16">
        <f>VLOOKUP($C22,коэффициенты!$E$2:$T$300,10,FALSE)</f>
        <v>0</v>
      </c>
      <c r="O22" s="16">
        <f>VLOOKUP($C22,коэффициенты!$E$2:$T$300,11,FALSE)</f>
        <v>0</v>
      </c>
      <c r="P22" s="16">
        <f>VLOOKUP($C22,коэффициенты!$E$2:$T$300,12,FALSE)</f>
        <v>120</v>
      </c>
      <c r="Q22" s="16">
        <f>VLOOKUP($C22,коэффициенты!$E$2:$T$300,13,FALSE)</f>
        <v>20</v>
      </c>
      <c r="R22" s="16">
        <f>VLOOKUP($C22,коэффициенты!$E$2:$T$300,14,FALSE)</f>
        <v>8</v>
      </c>
      <c r="S22" s="16">
        <f>VLOOKUP($C22,коэффициенты!$E$2:$T$300,15,FALSE)</f>
        <v>30</v>
      </c>
      <c r="T22" s="16">
        <f>VLOOKUP($C22,коэффициенты!$E$2:$T$300,16,FALSE)</f>
        <v>120</v>
      </c>
      <c r="U22" s="15">
        <f>D22-E22+TIME(0,F22+G22,0)+H22+TIME(0,SUM(I22:L22),0)-TIME(0,SUM(M22:T22),0)</f>
        <v>0.5626736111111114</v>
      </c>
      <c r="V22" s="9">
        <v>0.08116898148148148</v>
      </c>
      <c r="W22" s="9">
        <v>0.08116898148148148</v>
      </c>
      <c r="X22" s="39">
        <v>0.08196759259259259</v>
      </c>
      <c r="Y22" s="36">
        <v>0.10047453703703703</v>
      </c>
      <c r="Z22" s="39">
        <v>0.1381828703703704</v>
      </c>
      <c r="AA22" s="36">
        <v>0.15252314814814816</v>
      </c>
      <c r="AB22" s="9">
        <v>0.16233796296296296</v>
      </c>
      <c r="AC22" s="39">
        <v>0.16457175925925926</v>
      </c>
      <c r="AD22" s="43">
        <v>0.20724537037037036</v>
      </c>
      <c r="AE22" s="36">
        <v>0.23914351851851853</v>
      </c>
      <c r="AF22" s="9">
        <v>0.23914351851851853</v>
      </c>
      <c r="AG22" s="39">
        <v>0.23952546296296295</v>
      </c>
      <c r="AH22" s="36">
        <v>0.2774189814814815</v>
      </c>
      <c r="AI22" s="9">
        <v>0.277650462962963</v>
      </c>
      <c r="AJ22" s="9">
        <v>0.2782291666666667</v>
      </c>
      <c r="AK22" s="9">
        <v>0.27793981481481483</v>
      </c>
      <c r="AL22" s="39">
        <v>0.2784027777777778</v>
      </c>
      <c r="AM22" s="36">
        <v>0.32297453703703705</v>
      </c>
      <c r="AN22" s="9">
        <v>0.32297453703703705</v>
      </c>
      <c r="AO22" s="39">
        <v>0.3360648148148148</v>
      </c>
      <c r="AP22" s="36">
        <v>0.34268518518518515</v>
      </c>
      <c r="AQ22" s="39">
        <v>0.3557523148148148</v>
      </c>
      <c r="AR22" s="36">
        <v>0.2933912037037037</v>
      </c>
      <c r="AS22" s="9">
        <v>0.30918981481481483</v>
      </c>
      <c r="AT22" s="39">
        <v>0.30918981481481483</v>
      </c>
      <c r="AU22" s="36">
        <v>0.36722222222222217</v>
      </c>
      <c r="AV22" s="31">
        <v>0.36722222222222217</v>
      </c>
      <c r="AW22" s="9">
        <v>0.3676273148148148</v>
      </c>
    </row>
    <row r="23" spans="1:49" ht="13.5">
      <c r="A23" s="44">
        <v>20</v>
      </c>
      <c r="B23" s="7" t="s">
        <v>272</v>
      </c>
      <c r="C23" s="8" t="s">
        <v>507</v>
      </c>
      <c r="D23" s="8" t="s">
        <v>163</v>
      </c>
      <c r="E23" s="9">
        <f>W23-V23+AB23-AA23+AF23-AE23+AN23-AM23+AV23-AU23</f>
        <v>0.020578703703703682</v>
      </c>
      <c r="F23" s="20">
        <f>(10-COUNT(V23,Y23,AA23,AD23,AE23,AH23,AM23,AP23,AR23,AU23))*коэффициенты!$B$2</f>
        <v>0</v>
      </c>
      <c r="G23" s="16">
        <f>((SIGN(X23)*-1)+1)*коэффициенты!$B$3+((SIGN(Z23)*-1)+1)*коэффициенты!$B$4+((SIGN(AC23)*-1)+1)*коэффициенты!$B$5+((SIGN(AG23)*-1)+1)*коэффициенты!$B$6+((SIGN(AL23)*-1)+1)*коэффициенты!$B$7+((SIGN(AI23)*-1)+1)*коэффициенты!$B$8+((SIGN(AJ23)*-1)+1)*коэффициенты!$B$8+((SIGN(AK23)*-1)+1)*коэффициенты!$B$8+((SIGN(AO23)*-1)+1)*коэффициенты!$B$9+((SIGN(AQ23)*-1)+1)*коэффициенты!$B$10+((SIGN(AS23)*-1)+1)*коэффициенты!$B$11+((SIGN(AT23)*-1)+1)*коэффициенты!$B$12+((SIGN(AW23)*-1)+1)*коэффициенты!$B$13</f>
        <v>240</v>
      </c>
      <c r="H23" s="23">
        <f>IF(X23&gt;0,(X23-W23)*коэффициенты!$B$21)+IF(Z23&gt;0,(Z23-Y23)*коэффициенты!$B$22)+IF(AC23&gt;0,(AC23-AB23)*коэффициенты!$B$23)+IF(AG23&gt;0,(AG23-AF23)*коэффициенты!$B$24)+IF(AL23&gt;0,(AL23-AH23)*коэффициенты!$B$25)+IF(AO23&gt;0,(AO23-AN23)*коэффициенты!$B$26)+IF(AS23&gt;0,(AS23-AR23)*коэффициенты!$B$27)+IF(AW23&gt;0,(AW23-AV23)*коэффициенты!$B$28)</f>
        <v>0.2537152777777776</v>
      </c>
      <c r="I23" s="16">
        <f>VLOOKUP($C23,коэффициенты!$E$2:$T$300,5,FALSE)</f>
        <v>120</v>
      </c>
      <c r="J23" s="16">
        <f>VLOOKUP($C23,коэффициенты!$E$2:$T$300,6,FALSE)</f>
        <v>0</v>
      </c>
      <c r="K23" s="16">
        <f>VLOOKUP($C23,коэффициенты!$E$2:$T$300,7,FALSE)</f>
        <v>0</v>
      </c>
      <c r="L23" s="16">
        <f>VLOOKUP($C23,коэффициенты!$E$2:$T$300,8,FALSE)</f>
        <v>0</v>
      </c>
      <c r="M23" s="16">
        <f>VLOOKUP($C23,коэффициенты!$E$2:$T$300,9,FALSE)</f>
        <v>60</v>
      </c>
      <c r="N23" s="16">
        <f>VLOOKUP($C23,коэффициенты!$E$2:$T$300,10,FALSE)</f>
        <v>0</v>
      </c>
      <c r="O23" s="16">
        <f>VLOOKUP($C23,коэффициенты!$E$2:$T$300,11,FALSE)</f>
        <v>0</v>
      </c>
      <c r="P23" s="16">
        <f>VLOOKUP($C23,коэффициенты!$E$2:$T$300,12,FALSE)</f>
        <v>150</v>
      </c>
      <c r="Q23" s="16">
        <f>VLOOKUP($C23,коэффициенты!$E$2:$T$300,13,FALSE)</f>
        <v>20</v>
      </c>
      <c r="R23" s="16">
        <f>VLOOKUP($C23,коэффициенты!$E$2:$T$300,14,FALSE)</f>
        <v>12</v>
      </c>
      <c r="S23" s="16">
        <f>VLOOKUP($C23,коэффициенты!$E$2:$T$300,15,FALSE)</f>
        <v>30</v>
      </c>
      <c r="T23" s="16">
        <f>VLOOKUP($C23,коэффициенты!$E$2:$T$300,16,FALSE)</f>
        <v>120</v>
      </c>
      <c r="U23" s="15">
        <f>D23-E23+TIME(0,F23+G23,0)+H23+TIME(0,SUM(I23:L23),0)-TIME(0,SUM(M23:T23),0)</f>
        <v>0.5718402777777776</v>
      </c>
      <c r="V23" s="9">
        <v>0.06655092592592593</v>
      </c>
      <c r="W23" s="31">
        <v>0.06655092592592593</v>
      </c>
      <c r="X23" s="39">
        <v>0.06709490740740741</v>
      </c>
      <c r="Y23" s="36">
        <v>0.0809837962962963</v>
      </c>
      <c r="Z23" s="39">
        <v>0.10028935185185185</v>
      </c>
      <c r="AA23" s="36">
        <v>0.11032407407407407</v>
      </c>
      <c r="AB23" s="9">
        <v>0.13025462962962964</v>
      </c>
      <c r="AC23" s="39"/>
      <c r="AD23" s="43">
        <v>0.17358796296296297</v>
      </c>
      <c r="AE23" s="36">
        <v>0.18927083333333336</v>
      </c>
      <c r="AF23" s="9">
        <v>0.18991898148148148</v>
      </c>
      <c r="AG23" s="39">
        <v>0.1900925925925926</v>
      </c>
      <c r="AH23" s="36">
        <v>0.2162037037037037</v>
      </c>
      <c r="AI23" s="9">
        <v>0.21689814814814815</v>
      </c>
      <c r="AJ23" s="9">
        <v>0.2163425925925926</v>
      </c>
      <c r="AK23" s="9">
        <v>0.21659722222222222</v>
      </c>
      <c r="AL23" s="39">
        <v>0.21709490740740742</v>
      </c>
      <c r="AM23" s="36">
        <v>0.25096064814814817</v>
      </c>
      <c r="AN23" s="31">
        <v>0.25096064814814817</v>
      </c>
      <c r="AO23" s="39">
        <v>0.2644444444444444</v>
      </c>
      <c r="AP23" s="36">
        <v>0.2690277777777778</v>
      </c>
      <c r="AQ23" s="39"/>
      <c r="AR23" s="36">
        <v>0.2313888888888889</v>
      </c>
      <c r="AS23" s="9">
        <v>0.24229166666666666</v>
      </c>
      <c r="AT23" s="39">
        <v>0.24244212962962963</v>
      </c>
      <c r="AU23" s="36">
        <v>0.3197569444444444</v>
      </c>
      <c r="AV23" s="31">
        <v>0.3197569444444444</v>
      </c>
      <c r="AW23" s="9">
        <v>0.3204398148148148</v>
      </c>
    </row>
    <row r="24" spans="1:49" ht="13.5">
      <c r="A24" s="44">
        <v>21</v>
      </c>
      <c r="B24" s="7" t="s">
        <v>255</v>
      </c>
      <c r="C24" s="8" t="s">
        <v>361</v>
      </c>
      <c r="D24" s="8" t="s">
        <v>256</v>
      </c>
      <c r="E24" s="9">
        <f>W24-V24+AB24-AA24+AF24-AE24+AN24-AM24+AV24-AU24</f>
        <v>0.010601851851851862</v>
      </c>
      <c r="F24" s="20">
        <f>(10-COUNT(V24,Y24,AA24,AD24,AE24,AH24,AM24,AP24,AR24,AU24))*коэффициенты!$B$2</f>
        <v>0</v>
      </c>
      <c r="G24" s="16">
        <f>((SIGN(X24)*-1)+1)*коэффициенты!$B$3+((SIGN(Z24)*-1)+1)*коэффициенты!$B$4+((SIGN(AC24)*-1)+1)*коэффициенты!$B$5+((SIGN(AG24)*-1)+1)*коэффициенты!$B$6+((SIGN(AL24)*-1)+1)*коэффициенты!$B$7+((SIGN(AI24)*-1)+1)*коэффициенты!$B$8+((SIGN(AJ24)*-1)+1)*коэффициенты!$B$8+((SIGN(AK24)*-1)+1)*коэффициенты!$B$8+((SIGN(AO24)*-1)+1)*коэффициенты!$B$9+((SIGN(AQ24)*-1)+1)*коэффициенты!$B$10+((SIGN(AS24)*-1)+1)*коэффициенты!$B$11+((SIGN(AT24)*-1)+1)*коэффициенты!$B$12+((SIGN(AW24)*-1)+1)*коэффициенты!$B$13</f>
        <v>0</v>
      </c>
      <c r="H24" s="23">
        <f>IF(X24&gt;0,(X24-W24)*коэффициенты!$B$21)+IF(Z24&gt;0,(Z24-Y24)*коэффициенты!$B$22)+IF(AC24&gt;0,(AC24-AB24)*коэффициенты!$B$23)+IF(AG24&gt;0,(AG24-AF24)*коэффициенты!$B$24)+IF(AL24&gt;0,(AL24-AH24)*коэффициенты!$B$25)+IF(AO24&gt;0,(AO24-AN24)*коэффициенты!$B$26)+IF(AS24&gt;0,(AS24-AR24)*коэффициенты!$B$27)+IF(AW24&gt;0,(AW24-AV24)*коэффициенты!$B$28)</f>
        <v>0.40815972222222224</v>
      </c>
      <c r="I24" s="16">
        <f>VLOOKUP($C24,коэффициенты!$E$2:$T$300,5,FALSE)</f>
        <v>0</v>
      </c>
      <c r="J24" s="16">
        <f>VLOOKUP($C24,коэффициенты!$E$2:$T$300,6,FALSE)</f>
        <v>0</v>
      </c>
      <c r="K24" s="16">
        <f>VLOOKUP($C24,коэффициенты!$E$2:$T$300,7,FALSE)</f>
        <v>0</v>
      </c>
      <c r="L24" s="16">
        <f>VLOOKUP($C24,коэффициенты!$E$2:$T$300,8,FALSE)</f>
        <v>0</v>
      </c>
      <c r="M24" s="16">
        <f>VLOOKUP($C24,коэффициенты!$E$2:$T$300,9,FALSE)</f>
        <v>60</v>
      </c>
      <c r="N24" s="16">
        <f>VLOOKUP($C24,коэффициенты!$E$2:$T$300,10,FALSE)</f>
        <v>0</v>
      </c>
      <c r="O24" s="16">
        <f>VLOOKUP($C24,коэффициенты!$E$2:$T$300,11,FALSE)</f>
        <v>0</v>
      </c>
      <c r="P24" s="16">
        <f>VLOOKUP($C24,коэффициенты!$E$2:$T$300,12,FALSE)</f>
        <v>150</v>
      </c>
      <c r="Q24" s="16">
        <f>VLOOKUP($C24,коэффициенты!$E$2:$T$300,13,FALSE)</f>
        <v>20</v>
      </c>
      <c r="R24" s="16">
        <f>VLOOKUP($C24,коэффициенты!$E$2:$T$300,14,FALSE)</f>
        <v>12</v>
      </c>
      <c r="S24" s="16">
        <f>VLOOKUP($C24,коэффициенты!$E$2:$T$300,15,FALSE)</f>
        <v>30</v>
      </c>
      <c r="T24" s="16">
        <f>VLOOKUP($C24,коэффициенты!$E$2:$T$300,16,FALSE)</f>
        <v>120</v>
      </c>
      <c r="U24" s="15">
        <f>D24-E24+TIME(0,F24+G24,0)+H24+TIME(0,SUM(I24:L24),0)-TIME(0,SUM(M24:T24),0)</f>
        <v>0.5842476851851852</v>
      </c>
      <c r="V24" s="9">
        <v>0.08586805555555556</v>
      </c>
      <c r="W24" s="9">
        <v>0.08716435185185185</v>
      </c>
      <c r="X24" s="39">
        <v>0.08820601851851852</v>
      </c>
      <c r="Y24" s="36">
        <v>0.10975694444444445</v>
      </c>
      <c r="Z24" s="39">
        <v>0.14358796296296297</v>
      </c>
      <c r="AA24" s="36">
        <v>0.15710648148148149</v>
      </c>
      <c r="AB24" s="9">
        <v>0.16641203703703702</v>
      </c>
      <c r="AC24" s="39">
        <v>0.1717476851851852</v>
      </c>
      <c r="AD24" s="43">
        <v>0.24631944444444445</v>
      </c>
      <c r="AE24" s="36">
        <v>0.272025462962963</v>
      </c>
      <c r="AF24" s="31">
        <v>0.272025462962963</v>
      </c>
      <c r="AG24" s="39">
        <v>0.27259259259259255</v>
      </c>
      <c r="AH24" s="36">
        <v>0.31060185185185185</v>
      </c>
      <c r="AI24" s="9">
        <v>0.3116203703703704</v>
      </c>
      <c r="AJ24" s="9">
        <v>0.3107638888888889</v>
      </c>
      <c r="AK24" s="9">
        <v>0.311087962962963</v>
      </c>
      <c r="AL24" s="39">
        <v>0.3119560185185185</v>
      </c>
      <c r="AM24" s="36">
        <v>0.3955902777777778</v>
      </c>
      <c r="AN24" s="31">
        <v>0.3955902777777778</v>
      </c>
      <c r="AO24" s="39">
        <v>0.4098726851851852</v>
      </c>
      <c r="AP24" s="36">
        <v>0.38222222222222224</v>
      </c>
      <c r="AQ24" s="39">
        <v>0.38907407407407407</v>
      </c>
      <c r="AR24" s="36">
        <v>0.3320486111111111</v>
      </c>
      <c r="AS24" s="9">
        <v>0.35684027777777777</v>
      </c>
      <c r="AT24" s="39">
        <v>0.3569791666666667</v>
      </c>
      <c r="AU24" s="36">
        <v>0.4214236111111111</v>
      </c>
      <c r="AV24" s="31">
        <v>0.4214236111111111</v>
      </c>
      <c r="AW24" s="9">
        <v>0.4217939814814815</v>
      </c>
    </row>
    <row r="25" spans="1:49" ht="13.5">
      <c r="A25" s="44">
        <v>22</v>
      </c>
      <c r="B25" s="7" t="s">
        <v>289</v>
      </c>
      <c r="C25" s="8" t="s">
        <v>365</v>
      </c>
      <c r="D25" s="8" t="s">
        <v>250</v>
      </c>
      <c r="E25" s="9">
        <f>W25-V25+AB25-AA25+AF25-AE25+AN25-AM25+AV25-AU25</f>
        <v>0.016979166666666656</v>
      </c>
      <c r="F25" s="20">
        <f>(10-COUNT(V25,Y25,AA25,AD25,AE25,AH25,AM25,AP25,AR25,AU25))*коэффициенты!$B$2</f>
        <v>0</v>
      </c>
      <c r="G25" s="16">
        <f>((SIGN(X25)*-1)+1)*коэффициенты!$B$3+((SIGN(Z25)*-1)+1)*коэффициенты!$B$4+((SIGN(AC25)*-1)+1)*коэффициенты!$B$5+((SIGN(AG25)*-1)+1)*коэффициенты!$B$6+((SIGN(AL25)*-1)+1)*коэффициенты!$B$7+((SIGN(AI25)*-1)+1)*коэффициенты!$B$8+((SIGN(AJ25)*-1)+1)*коэффициенты!$B$8+((SIGN(AK25)*-1)+1)*коэффициенты!$B$8+((SIGN(AO25)*-1)+1)*коэффициенты!$B$9+((SIGN(AQ25)*-1)+1)*коэффициенты!$B$10+((SIGN(AS25)*-1)+1)*коэффициенты!$B$11+((SIGN(AT25)*-1)+1)*коэффициенты!$B$12+((SIGN(AW25)*-1)+1)*коэффициенты!$B$13</f>
        <v>120</v>
      </c>
      <c r="H25" s="23">
        <f>IF(X25&gt;0,(X25-W25)*коэффициенты!$B$21)+IF(Z25&gt;0,(Z25-Y25)*коэффициенты!$B$22)+IF(AC25&gt;0,(AC25-AB25)*коэффициенты!$B$23)+IF(AG25&gt;0,(AG25-AF25)*коэффициенты!$B$24)+IF(AL25&gt;0,(AL25-AH25)*коэффициенты!$B$25)+IF(AO25&gt;0,(AO25-AN25)*коэффициенты!$B$26)+IF(AS25&gt;0,(AS25-AR25)*коэффициенты!$B$27)+IF(AW25&gt;0,(AW25-AV25)*коэффициенты!$B$28)</f>
        <v>0.33248842592592576</v>
      </c>
      <c r="I25" s="16">
        <f>VLOOKUP($C25,коэффициенты!$E$2:$T$300,5,FALSE)</f>
        <v>0</v>
      </c>
      <c r="J25" s="16">
        <f>VLOOKUP($C25,коэффициенты!$E$2:$T$300,6,FALSE)</f>
        <v>0</v>
      </c>
      <c r="K25" s="16">
        <f>VLOOKUP($C25,коэффициенты!$E$2:$T$300,7,FALSE)</f>
        <v>0</v>
      </c>
      <c r="L25" s="16">
        <f>VLOOKUP($C25,коэффициенты!$E$2:$T$300,8,FALSE)</f>
        <v>0</v>
      </c>
      <c r="M25" s="16">
        <f>VLOOKUP($C25,коэффициенты!$E$2:$T$300,9,FALSE)</f>
        <v>60</v>
      </c>
      <c r="N25" s="16">
        <f>VLOOKUP($C25,коэффициенты!$E$2:$T$300,10,FALSE)</f>
        <v>0</v>
      </c>
      <c r="O25" s="16">
        <f>VLOOKUP($C25,коэффициенты!$E$2:$T$300,11,FALSE)</f>
        <v>0</v>
      </c>
      <c r="P25" s="16">
        <f>VLOOKUP($C25,коэффициенты!$E$2:$T$300,12,FALSE)</f>
        <v>150</v>
      </c>
      <c r="Q25" s="16">
        <f>VLOOKUP($C25,коэффициенты!$E$2:$T$300,13,FALSE)</f>
        <v>20</v>
      </c>
      <c r="R25" s="16">
        <f>VLOOKUP($C25,коэффициенты!$E$2:$T$300,14,FALSE)</f>
        <v>8</v>
      </c>
      <c r="S25" s="16">
        <f>VLOOKUP($C25,коэффициенты!$E$2:$T$300,15,FALSE)</f>
        <v>30</v>
      </c>
      <c r="T25" s="16">
        <f>VLOOKUP($C25,коэффициенты!$E$2:$T$300,16,FALSE)</f>
        <v>120</v>
      </c>
      <c r="U25" s="15">
        <f>D25-E25+TIME(0,F25+G25,0)+H25+TIME(0,SUM(I25:L25),0)-TIME(0,SUM(M25:T25),0)</f>
        <v>0.5848726851851851</v>
      </c>
      <c r="V25" s="9">
        <v>0.08061342592592592</v>
      </c>
      <c r="W25" s="9">
        <v>0.08113425925925927</v>
      </c>
      <c r="X25" s="39">
        <v>0.08202546296296297</v>
      </c>
      <c r="Y25" s="36">
        <v>0.11012731481481482</v>
      </c>
      <c r="Z25" s="39">
        <v>0.1398148148148148</v>
      </c>
      <c r="AA25" s="36">
        <v>0.16101851851851853</v>
      </c>
      <c r="AB25" s="9">
        <v>0.17747685185185183</v>
      </c>
      <c r="AC25" s="39">
        <v>0.1804513888888889</v>
      </c>
      <c r="AD25" s="43">
        <v>0.23489583333333333</v>
      </c>
      <c r="AE25" s="36">
        <v>0.2514236111111111</v>
      </c>
      <c r="AF25" s="31">
        <v>0.2514236111111111</v>
      </c>
      <c r="AG25" s="39">
        <v>0.25212962962962965</v>
      </c>
      <c r="AH25" s="36">
        <v>0.28282407407407406</v>
      </c>
      <c r="AI25" s="9">
        <v>0.28335648148148146</v>
      </c>
      <c r="AJ25" s="9">
        <v>0.2829976851851852</v>
      </c>
      <c r="AK25" s="9">
        <v>0.28369212962962964</v>
      </c>
      <c r="AL25" s="39">
        <v>0.2840162037037037</v>
      </c>
      <c r="AM25" s="36">
        <v>0.3315856481481481</v>
      </c>
      <c r="AN25" s="31">
        <v>0.3315856481481481</v>
      </c>
      <c r="AO25" s="39">
        <v>0.34246527777777774</v>
      </c>
      <c r="AP25" s="36">
        <v>0.3477662037037037</v>
      </c>
      <c r="AQ25" s="39"/>
      <c r="AR25" s="36">
        <v>0.29920138888888886</v>
      </c>
      <c r="AS25" s="9">
        <v>0.31700231481481483</v>
      </c>
      <c r="AT25" s="39">
        <v>0.3171643518518518</v>
      </c>
      <c r="AU25" s="36">
        <v>0.40980324074074076</v>
      </c>
      <c r="AV25" s="31">
        <v>0.40980324074074076</v>
      </c>
      <c r="AW25" s="9">
        <v>0.4101851851851852</v>
      </c>
    </row>
    <row r="26" spans="1:49" ht="13.5">
      <c r="A26" s="44">
        <v>23</v>
      </c>
      <c r="B26" s="7" t="s">
        <v>229</v>
      </c>
      <c r="C26" s="8" t="s">
        <v>489</v>
      </c>
      <c r="D26" s="8" t="s">
        <v>230</v>
      </c>
      <c r="E26" s="9">
        <f>W26-V26+AB26-AA26+AF26-AE26+AN26-AM26+AV26-AU26</f>
        <v>0.020636574074074154</v>
      </c>
      <c r="F26" s="20">
        <f>(10-COUNT(V26,Y26,AA26,AD26,AE26,AH26,AM26,AP26,AR26,AU26))*коэффициенты!$B$2</f>
        <v>0</v>
      </c>
      <c r="G26" s="16">
        <f>((SIGN(X26)*-1)+1)*коэффициенты!$B$3+((SIGN(Z26)*-1)+1)*коэффициенты!$B$4+((SIGN(AC26)*-1)+1)*коэффициенты!$B$5+((SIGN(AG26)*-1)+1)*коэффициенты!$B$6+((SIGN(AL26)*-1)+1)*коэффициенты!$B$7+((SIGN(AI26)*-1)+1)*коэффициенты!$B$8+((SIGN(AJ26)*-1)+1)*коэффициенты!$B$8+((SIGN(AK26)*-1)+1)*коэффициенты!$B$8+((SIGN(AO26)*-1)+1)*коэффициенты!$B$9+((SIGN(AQ26)*-1)+1)*коэффициенты!$B$10+((SIGN(AS26)*-1)+1)*коэффициенты!$B$11+((SIGN(AT26)*-1)+1)*коэффициенты!$B$12+((SIGN(AW26)*-1)+1)*коэффициенты!$B$13</f>
        <v>0</v>
      </c>
      <c r="H26" s="23">
        <f>IF(X26&gt;0,(X26-W26)*коэффициенты!$B$21)+IF(Z26&gt;0,(Z26-Y26)*коэффициенты!$B$22)+IF(AC26&gt;0,(AC26-AB26)*коэффициенты!$B$23)+IF(AG26&gt;0,(AG26-AF26)*коэффициенты!$B$24)+IF(AL26&gt;0,(AL26-AH26)*коэффициенты!$B$25)+IF(AO26&gt;0,(AO26-AN26)*коэффициенты!$B$26)+IF(AS26&gt;0,(AS26-AR26)*коэффициенты!$B$27)+IF(AW26&gt;0,(AW26-AV26)*коэффициенты!$B$28)</f>
        <v>0.434120370370371</v>
      </c>
      <c r="I26" s="16">
        <f>VLOOKUP($C26,коэффициенты!$E$2:$T$300,5,FALSE)</f>
        <v>0</v>
      </c>
      <c r="J26" s="16">
        <f>VLOOKUP($C26,коэффициенты!$E$2:$T$300,6,FALSE)</f>
        <v>0</v>
      </c>
      <c r="K26" s="16">
        <f>VLOOKUP($C26,коэффициенты!$E$2:$T$300,7,FALSE)</f>
        <v>0</v>
      </c>
      <c r="L26" s="16">
        <f>VLOOKUP($C26,коэффициенты!$E$2:$T$300,8,FALSE)</f>
        <v>0</v>
      </c>
      <c r="M26" s="16">
        <f>VLOOKUP($C26,коэффициенты!$E$2:$T$300,9,FALSE)</f>
        <v>0</v>
      </c>
      <c r="N26" s="16">
        <f>VLOOKUP($C26,коэффициенты!$E$2:$T$300,10,FALSE)</f>
        <v>0</v>
      </c>
      <c r="O26" s="16">
        <f>VLOOKUP($C26,коэффициенты!$E$2:$T$300,11,FALSE)</f>
        <v>0</v>
      </c>
      <c r="P26" s="16">
        <f>VLOOKUP($C26,коэффициенты!$E$2:$T$300,12,FALSE)</f>
        <v>150</v>
      </c>
      <c r="Q26" s="16">
        <f>VLOOKUP($C26,коэффициенты!$E$2:$T$300,13,FALSE)</f>
        <v>20</v>
      </c>
      <c r="R26" s="16">
        <f>VLOOKUP($C26,коэффициенты!$E$2:$T$300,14,FALSE)</f>
        <v>4</v>
      </c>
      <c r="S26" s="16">
        <f>VLOOKUP($C26,коэффициенты!$E$2:$T$300,15,FALSE)</f>
        <v>30</v>
      </c>
      <c r="T26" s="16">
        <f>VLOOKUP($C26,коэффициенты!$E$2:$T$300,16,FALSE)</f>
        <v>120</v>
      </c>
      <c r="U26" s="15">
        <f>D26-E26+TIME(0,F26+G26,0)+H26+TIME(0,SUM(I26:L26),0)-TIME(0,SUM(M26:T26),0)</f>
        <v>0.6174652777777784</v>
      </c>
      <c r="V26" s="9">
        <v>0.09017361111111111</v>
      </c>
      <c r="W26" s="9">
        <v>0.09017361111111111</v>
      </c>
      <c r="X26" s="39">
        <v>0.09098379629629628</v>
      </c>
      <c r="Y26" s="36">
        <v>0.11614583333333334</v>
      </c>
      <c r="Z26" s="39">
        <v>0.16008101851851853</v>
      </c>
      <c r="AA26" s="36">
        <v>0.18361111111111109</v>
      </c>
      <c r="AB26" s="9">
        <v>0.20337962962962963</v>
      </c>
      <c r="AC26" s="39">
        <v>0.20493055555555553</v>
      </c>
      <c r="AD26" s="43">
        <v>0.25653935185185184</v>
      </c>
      <c r="AE26" s="36">
        <v>0.31710648148148146</v>
      </c>
      <c r="AF26" s="9">
        <v>0.31797453703703704</v>
      </c>
      <c r="AG26" s="39">
        <v>0.3176273148148148</v>
      </c>
      <c r="AH26" s="36">
        <v>0.27846064814814814</v>
      </c>
      <c r="AI26" s="9">
        <v>0.27872685185185186</v>
      </c>
      <c r="AJ26" s="9">
        <v>0.27936342592592595</v>
      </c>
      <c r="AK26" s="9">
        <v>0.27903935185185186</v>
      </c>
      <c r="AL26" s="39">
        <v>0.2795486111111111</v>
      </c>
      <c r="AM26" s="36">
        <v>0.33096064814814813</v>
      </c>
      <c r="AN26" s="9">
        <v>0.33096064814814813</v>
      </c>
      <c r="AO26" s="39">
        <v>0.3422685185185185</v>
      </c>
      <c r="AP26" s="36">
        <v>0.3864351851851852</v>
      </c>
      <c r="AQ26" s="39">
        <v>0.3926736111111111</v>
      </c>
      <c r="AR26" s="36">
        <v>0.3563194444444444</v>
      </c>
      <c r="AS26" s="9">
        <v>0.3779050925925926</v>
      </c>
      <c r="AT26" s="39">
        <v>0.3602430555555556</v>
      </c>
      <c r="AU26" s="36">
        <v>0.4003125</v>
      </c>
      <c r="AV26" s="31">
        <v>0.4003125</v>
      </c>
      <c r="AW26" s="9">
        <v>0.40077546296296296</v>
      </c>
    </row>
    <row r="27" spans="1:49" ht="13.5">
      <c r="A27" s="44">
        <v>24</v>
      </c>
      <c r="B27" s="7" t="s">
        <v>182</v>
      </c>
      <c r="C27" s="8" t="s">
        <v>521</v>
      </c>
      <c r="D27" s="8" t="s">
        <v>183</v>
      </c>
      <c r="E27" s="9">
        <f>W27-V27+AB27-AA27+AF27-AE27+AN27-AM27+AV27-AU27</f>
        <v>0.01332175925925927</v>
      </c>
      <c r="F27" s="20">
        <f>(10-COUNT(V27,Y27,AA27,AD27,AE27,AH27,AM27,AP27,AR27,AU27))*коэффициенты!$B$2</f>
        <v>0</v>
      </c>
      <c r="G27" s="16">
        <f>((SIGN(X27)*-1)+1)*коэффициенты!$B$3+((SIGN(Z27)*-1)+1)*коэффициенты!$B$4+((SIGN(AC27)*-1)+1)*коэффициенты!$B$5+((SIGN(AG27)*-1)+1)*коэффициенты!$B$6+((SIGN(AL27)*-1)+1)*коэффициенты!$B$7+((SIGN(AI27)*-1)+1)*коэффициенты!$B$8+((SIGN(AJ27)*-1)+1)*коэффициенты!$B$8+((SIGN(AK27)*-1)+1)*коэффициенты!$B$8+((SIGN(AO27)*-1)+1)*коэффициенты!$B$9+((SIGN(AQ27)*-1)+1)*коэффициенты!$B$10+((SIGN(AS27)*-1)+1)*коэффициенты!$B$11+((SIGN(AT27)*-1)+1)*коэффициенты!$B$12+((SIGN(AW27)*-1)+1)*коэффициенты!$B$13</f>
        <v>120</v>
      </c>
      <c r="H27" s="23">
        <f>IF(X27&gt;0,(X27-W27)*коэффициенты!$B$21)+IF(Z27&gt;0,(Z27-Y27)*коэффициенты!$B$22)+IF(AC27&gt;0,(AC27-AB27)*коэффициенты!$B$23)+IF(AG27&gt;0,(AG27-AF27)*коэффициенты!$B$24)+IF(AL27&gt;0,(AL27-AH27)*коэффициенты!$B$25)+IF(AO27&gt;0,(AO27-AN27)*коэффициенты!$B$26)+IF(AS27&gt;0,(AS27-AR27)*коэффициенты!$B$27)+IF(AW27&gt;0,(AW27-AV27)*коэффициенты!$B$28)</f>
        <v>0.2875115740740736</v>
      </c>
      <c r="I27" s="16">
        <f>VLOOKUP($C27,коэффициенты!$E$2:$T$300,5,FALSE)</f>
        <v>0</v>
      </c>
      <c r="J27" s="16">
        <f>VLOOKUP($C27,коэффициенты!$E$2:$T$300,6,FALSE)</f>
        <v>0</v>
      </c>
      <c r="K27" s="16">
        <f>VLOOKUP($C27,коэффициенты!$E$2:$T$300,7,FALSE)</f>
        <v>0</v>
      </c>
      <c r="L27" s="16">
        <f>VLOOKUP($C27,коэффициенты!$E$2:$T$300,8,FALSE)</f>
        <v>0</v>
      </c>
      <c r="M27" s="16">
        <f>VLOOKUP($C27,коэффициенты!$E$2:$T$300,9,FALSE)</f>
        <v>0</v>
      </c>
      <c r="N27" s="16">
        <f>VLOOKUP($C27,коэффициенты!$E$2:$T$300,10,FALSE)</f>
        <v>0</v>
      </c>
      <c r="O27" s="16">
        <f>VLOOKUP($C27,коэффициенты!$E$2:$T$300,11,FALSE)</f>
        <v>0</v>
      </c>
      <c r="P27" s="16">
        <f>VLOOKUP($C27,коэффициенты!$E$2:$T$300,12,FALSE)</f>
        <v>120</v>
      </c>
      <c r="Q27" s="16">
        <f>VLOOKUP($C27,коэффициенты!$E$2:$T$300,13,FALSE)</f>
        <v>20</v>
      </c>
      <c r="R27" s="16">
        <f>VLOOKUP($C27,коэффициенты!$E$2:$T$300,14,FALSE)</f>
        <v>6</v>
      </c>
      <c r="S27" s="16">
        <f>VLOOKUP($C27,коэффициенты!$E$2:$T$300,15,FALSE)</f>
        <v>30</v>
      </c>
      <c r="T27" s="16">
        <f>VLOOKUP($C27,коэффициенты!$E$2:$T$300,16,FALSE)</f>
        <v>0</v>
      </c>
      <c r="U27" s="15">
        <f>D27-E27+TIME(0,F27+G27,0)+H27+TIME(0,SUM(I27:L27),0)-TIME(0,SUM(M27:T27),0)</f>
        <v>0.6252314814814809</v>
      </c>
      <c r="V27" s="9">
        <v>0.08820601851851852</v>
      </c>
      <c r="W27" s="31">
        <v>0.08820601851851852</v>
      </c>
      <c r="X27" s="39">
        <v>0.08870370370370372</v>
      </c>
      <c r="Y27" s="36">
        <v>0.11467592592592592</v>
      </c>
      <c r="Z27" s="39">
        <v>0.1385300925925926</v>
      </c>
      <c r="AA27" s="36">
        <v>0.14863425925925924</v>
      </c>
      <c r="AB27" s="9">
        <v>0.1619560185185185</v>
      </c>
      <c r="AC27" s="39">
        <v>0.1646412037037037</v>
      </c>
      <c r="AD27" s="43">
        <v>0.21815972222222224</v>
      </c>
      <c r="AE27" s="36">
        <v>0.23172453703703702</v>
      </c>
      <c r="AF27" s="31">
        <v>0.23172453703703702</v>
      </c>
      <c r="AG27" s="39">
        <v>0.23194444444444443</v>
      </c>
      <c r="AH27" s="36">
        <v>0.27851851851851855</v>
      </c>
      <c r="AI27" s="9">
        <v>0.27902777777777776</v>
      </c>
      <c r="AJ27" s="9">
        <v>0.2786574074074074</v>
      </c>
      <c r="AK27" s="9">
        <v>0.2792708333333333</v>
      </c>
      <c r="AL27" s="39">
        <v>0.27952546296296293</v>
      </c>
      <c r="AM27" s="36">
        <v>0.3334143518518518</v>
      </c>
      <c r="AN27" s="31">
        <v>0.3334143518518518</v>
      </c>
      <c r="AO27" s="39">
        <v>0.3441435185185185</v>
      </c>
      <c r="AP27" s="36">
        <v>0.34861111111111115</v>
      </c>
      <c r="AQ27" s="39"/>
      <c r="AR27" s="36">
        <v>0.29657407407407405</v>
      </c>
      <c r="AS27" s="9">
        <v>0.31280092592592595</v>
      </c>
      <c r="AT27" s="9">
        <v>0.3130324074074074</v>
      </c>
      <c r="AU27" s="36">
        <v>0.3569097222222222</v>
      </c>
      <c r="AV27" s="31">
        <v>0.3569097222222222</v>
      </c>
      <c r="AW27" s="9">
        <v>0.3574189814814815</v>
      </c>
    </row>
    <row r="28" spans="1:49" ht="13.5">
      <c r="A28" s="44">
        <v>25</v>
      </c>
      <c r="B28" s="7" t="s">
        <v>271</v>
      </c>
      <c r="C28" s="8" t="s">
        <v>478</v>
      </c>
      <c r="D28" s="8" t="s">
        <v>156</v>
      </c>
      <c r="E28" s="9">
        <f>W28-V28+AB28-AA28+AF28-AE28+AN28-AM28+AV28-AU28</f>
        <v>0</v>
      </c>
      <c r="F28" s="20">
        <f>(10-COUNT(V28,Y28,AA28,AD28,AE28,AH28,AM28,AP28,AR28,AU28))*коэффициенты!$B$2</f>
        <v>0</v>
      </c>
      <c r="G28" s="16">
        <f>((SIGN(X28)*-1)+1)*коэффициенты!$B$3+((SIGN(Z28)*-1)+1)*коэффициенты!$B$4+((SIGN(AC28)*-1)+1)*коэффициенты!$B$5+((SIGN(AG28)*-1)+1)*коэффициенты!$B$6+((SIGN(AL28)*-1)+1)*коэффициенты!$B$7+((SIGN(AI28)*-1)+1)*коэффициенты!$B$8+((SIGN(AJ28)*-1)+1)*коэффициенты!$B$8+((SIGN(AK28)*-1)+1)*коэффициенты!$B$8+((SIGN(AO28)*-1)+1)*коэффициенты!$B$9+((SIGN(AQ28)*-1)+1)*коэффициенты!$B$10+((SIGN(AS28)*-1)+1)*коэффициенты!$B$11+((SIGN(AT28)*-1)+1)*коэффициенты!$B$12+((SIGN(AW28)*-1)+1)*коэффициенты!$B$13</f>
        <v>240</v>
      </c>
      <c r="H28" s="23">
        <f>IF(X28&gt;0,(X28-W28)*коэффициенты!$B$21)+IF(Z28&gt;0,(Z28-Y28)*коэффициенты!$B$22)+IF(AC28&gt;0,(AC28-AB28)*коэффициенты!$B$23)+IF(AG28&gt;0,(AG28-AF28)*коэффициенты!$B$24)+IF(AL28&gt;0,(AL28-AH28)*коэффициенты!$B$25)+IF(AO28&gt;0,(AO28-AN28)*коэффициенты!$B$26)+IF(AS28&gt;0,(AS28-AR28)*коэффициенты!$B$27)+IF(AW28&gt;0,(AW28-AV28)*коэффициенты!$B$28)</f>
        <v>0.3955555555555553</v>
      </c>
      <c r="I28" s="16">
        <f>VLOOKUP($C28,коэффициенты!$E$2:$T$300,5,FALSE)</f>
        <v>0</v>
      </c>
      <c r="J28" s="16">
        <f>VLOOKUP($C28,коэффициенты!$E$2:$T$300,6,FALSE)</f>
        <v>0</v>
      </c>
      <c r="K28" s="16">
        <f>VLOOKUP($C28,коэффициенты!$E$2:$T$300,7,FALSE)</f>
        <v>0</v>
      </c>
      <c r="L28" s="16">
        <f>VLOOKUP($C28,коэффициенты!$E$2:$T$300,8,FALSE)</f>
        <v>0</v>
      </c>
      <c r="M28" s="16">
        <f>VLOOKUP($C28,коэффициенты!$E$2:$T$300,9,FALSE)</f>
        <v>60</v>
      </c>
      <c r="N28" s="16">
        <f>VLOOKUP($C28,коэффициенты!$E$2:$T$300,10,FALSE)</f>
        <v>0</v>
      </c>
      <c r="O28" s="16">
        <f>VLOOKUP($C28,коэффициенты!$E$2:$T$300,11,FALSE)</f>
        <v>0</v>
      </c>
      <c r="P28" s="16">
        <f>VLOOKUP($C28,коэффициенты!$E$2:$T$300,12,FALSE)</f>
        <v>150</v>
      </c>
      <c r="Q28" s="16">
        <f>VLOOKUP($C28,коэффициенты!$E$2:$T$300,13,FALSE)</f>
        <v>20</v>
      </c>
      <c r="R28" s="16">
        <f>VLOOKUP($C28,коэффициенты!$E$2:$T$300,14,FALSE)</f>
        <v>12</v>
      </c>
      <c r="S28" s="16">
        <f>VLOOKUP($C28,коэффициенты!$E$2:$T$300,15,FALSE)</f>
        <v>30</v>
      </c>
      <c r="T28" s="16">
        <f>VLOOKUP($C28,коэффициенты!$E$2:$T$300,16,FALSE)</f>
        <v>120</v>
      </c>
      <c r="U28" s="15">
        <f>D28-E28+TIME(0,F28+G28,0)+H28+TIME(0,SUM(I28:L28),0)-TIME(0,SUM(M28:T28),0)</f>
        <v>0.6265277777777776</v>
      </c>
      <c r="V28" s="9">
        <v>0.05710648148148148</v>
      </c>
      <c r="W28" s="31">
        <v>0.05710648148148148</v>
      </c>
      <c r="X28" s="39">
        <v>0.057465277777777775</v>
      </c>
      <c r="Y28" s="36">
        <v>0.06828703703703703</v>
      </c>
      <c r="Z28" s="39">
        <v>0.10863425925925925</v>
      </c>
      <c r="AA28" s="36">
        <v>0.12072916666666667</v>
      </c>
      <c r="AB28" s="31">
        <v>0.12072916666666667</v>
      </c>
      <c r="AC28" s="39"/>
      <c r="AD28" s="43">
        <v>0.1626388888888889</v>
      </c>
      <c r="AE28" s="36">
        <v>0.17859953703703704</v>
      </c>
      <c r="AF28" s="31">
        <v>0.17859953703703704</v>
      </c>
      <c r="AG28" s="39">
        <v>0.17903935185185185</v>
      </c>
      <c r="AH28" s="36">
        <v>0.21256944444444445</v>
      </c>
      <c r="AI28" s="9">
        <v>0.2130439814814815</v>
      </c>
      <c r="AJ28" s="9">
        <v>0.21273148148148147</v>
      </c>
      <c r="AK28" s="9">
        <v>0.2133449074074074</v>
      </c>
      <c r="AL28" s="39">
        <v>0.2136111111111111</v>
      </c>
      <c r="AM28" s="36">
        <v>0.22453703703703706</v>
      </c>
      <c r="AN28" s="31">
        <v>0.22453703703703706</v>
      </c>
      <c r="AO28" s="39">
        <v>0.23521990740740742</v>
      </c>
      <c r="AP28" s="36">
        <v>0.2766087962962963</v>
      </c>
      <c r="AQ28" s="40"/>
      <c r="AR28" s="36">
        <v>0.2687615740740741</v>
      </c>
      <c r="AS28" s="31">
        <v>0.2871990740740741</v>
      </c>
      <c r="AT28" s="31">
        <v>0.2871990740740741</v>
      </c>
      <c r="AU28" s="36">
        <v>0.30734953703703705</v>
      </c>
      <c r="AV28" s="31">
        <v>0.30734953703703705</v>
      </c>
      <c r="AW28" s="9">
        <v>0.30811342592592594</v>
      </c>
    </row>
    <row r="29" spans="1:49" ht="13.5">
      <c r="A29" s="44">
        <v>26</v>
      </c>
      <c r="B29" s="7" t="s">
        <v>223</v>
      </c>
      <c r="C29" s="8" t="s">
        <v>492</v>
      </c>
      <c r="D29" s="8" t="s">
        <v>224</v>
      </c>
      <c r="E29" s="9">
        <f>W29-V29+AB29-AA29+AF29-AE29+AN29-AM29+AV29-AU29</f>
        <v>0.018032407407407414</v>
      </c>
      <c r="F29" s="20">
        <f>(10-COUNT(V29,Y29,AA29,AD29,AE29,AH29,AM29,AP29,AR29,AU29))*коэффициенты!$B$2</f>
        <v>0</v>
      </c>
      <c r="G29" s="16">
        <f>((SIGN(X29)*-1)+1)*коэффициенты!$B$3+((SIGN(Z29)*-1)+1)*коэффициенты!$B$4+((SIGN(AC29)*-1)+1)*коэффициенты!$B$5+((SIGN(AG29)*-1)+1)*коэффициенты!$B$6+((SIGN(AL29)*-1)+1)*коэффициенты!$B$7+((SIGN(AI29)*-1)+1)*коэффициенты!$B$8+((SIGN(AJ29)*-1)+1)*коэффициенты!$B$8+((SIGN(AK29)*-1)+1)*коэффициенты!$B$8+((SIGN(AO29)*-1)+1)*коэффициенты!$B$9+((SIGN(AQ29)*-1)+1)*коэффициенты!$B$10+((SIGN(AS29)*-1)+1)*коэффициенты!$B$11+((SIGN(AT29)*-1)+1)*коэффициенты!$B$12+((SIGN(AW29)*-1)+1)*коэффициенты!$B$13</f>
        <v>120</v>
      </c>
      <c r="H29" s="23">
        <f>IF(X29&gt;0,(X29-W29)*коэффициенты!$B$21)+IF(Z29&gt;0,(Z29-Y29)*коэффициенты!$B$22)+IF(AC29&gt;0,(AC29-AB29)*коэффициенты!$B$23)+IF(AG29&gt;0,(AG29-AF29)*коэффициенты!$B$24)+IF(AL29&gt;0,(AL29-AH29)*коэффициенты!$B$25)+IF(AO29&gt;0,(AO29-AN29)*коэффициенты!$B$26)+IF(AS29&gt;0,(AS29-AR29)*коэффициенты!$B$27)+IF(AW29&gt;0,(AW29-AV29)*коэффициенты!$B$28)</f>
        <v>0.41643518518518585</v>
      </c>
      <c r="I29" s="16">
        <f>VLOOKUP($C29,коэффициенты!$E$2:$T$300,5,FALSE)</f>
        <v>0</v>
      </c>
      <c r="J29" s="16">
        <f>VLOOKUP($C29,коэффициенты!$E$2:$T$300,6,FALSE)</f>
        <v>0</v>
      </c>
      <c r="K29" s="16">
        <f>VLOOKUP($C29,коэффициенты!$E$2:$T$300,7,FALSE)</f>
        <v>0</v>
      </c>
      <c r="L29" s="16">
        <f>VLOOKUP($C29,коэффициенты!$E$2:$T$300,8,FALSE)</f>
        <v>0</v>
      </c>
      <c r="M29" s="16">
        <f>VLOOKUP($C29,коэффициенты!$E$2:$T$300,9,FALSE)</f>
        <v>60</v>
      </c>
      <c r="N29" s="16">
        <f>VLOOKUP($C29,коэффициенты!$E$2:$T$300,10,FALSE)</f>
        <v>0</v>
      </c>
      <c r="O29" s="16">
        <f>VLOOKUP($C29,коэффициенты!$E$2:$T$300,11,FALSE)</f>
        <v>0</v>
      </c>
      <c r="P29" s="16">
        <f>VLOOKUP($C29,коэффициенты!$E$2:$T$300,12,FALSE)</f>
        <v>150</v>
      </c>
      <c r="Q29" s="16">
        <f>VLOOKUP($C29,коэффициенты!$E$2:$T$300,13,FALSE)</f>
        <v>20</v>
      </c>
      <c r="R29" s="16">
        <f>VLOOKUP($C29,коэффициенты!$E$2:$T$300,14,FALSE)</f>
        <v>12</v>
      </c>
      <c r="S29" s="16">
        <f>VLOOKUP($C29,коэффициенты!$E$2:$T$300,15,FALSE)</f>
        <v>30</v>
      </c>
      <c r="T29" s="16">
        <f>VLOOKUP($C29,коэффициенты!$E$2:$T$300,16,FALSE)</f>
        <v>120</v>
      </c>
      <c r="U29" s="15">
        <f>D29-E29+TIME(0,F29+G29,0)+H29+TIME(0,SUM(I29:L29),0)-TIME(0,SUM(M29:T29),0)</f>
        <v>0.6348495370370377</v>
      </c>
      <c r="V29" s="9">
        <v>0.07913194444444445</v>
      </c>
      <c r="W29" s="31">
        <v>0.07913194444444445</v>
      </c>
      <c r="X29" s="39">
        <v>0.08028935185185186</v>
      </c>
      <c r="Y29" s="36">
        <v>0.10005787037037038</v>
      </c>
      <c r="Z29" s="39">
        <v>0.1451273148148148</v>
      </c>
      <c r="AA29" s="36">
        <v>0.15738425925925925</v>
      </c>
      <c r="AB29" s="9">
        <v>0.17541666666666667</v>
      </c>
      <c r="AC29" s="39">
        <v>0.17795138888888887</v>
      </c>
      <c r="AD29" s="43">
        <v>0.22619212962962965</v>
      </c>
      <c r="AE29" s="36">
        <v>0.2684722222222222</v>
      </c>
      <c r="AF29" s="31">
        <v>0.2684722222222222</v>
      </c>
      <c r="AG29" s="39">
        <v>0.2689699074074074</v>
      </c>
      <c r="AH29" s="36">
        <v>0.3107407407407407</v>
      </c>
      <c r="AI29" s="9">
        <v>0.3116435185185185</v>
      </c>
      <c r="AJ29" s="9">
        <v>0.3110185185185185</v>
      </c>
      <c r="AK29" s="9">
        <v>0.31214120370370374</v>
      </c>
      <c r="AL29" s="39">
        <v>0.31266203703703704</v>
      </c>
      <c r="AM29" s="36">
        <v>0.3603356481481481</v>
      </c>
      <c r="AN29" s="31">
        <v>0.3603356481481481</v>
      </c>
      <c r="AO29" s="39">
        <v>0.36916666666666664</v>
      </c>
      <c r="AP29" s="36">
        <v>0.37518518518518523</v>
      </c>
      <c r="AQ29" s="40"/>
      <c r="AR29" s="36">
        <v>0.329375</v>
      </c>
      <c r="AS29" s="9">
        <v>0.34542824074074074</v>
      </c>
      <c r="AT29" s="39">
        <v>0.34542824074074074</v>
      </c>
      <c r="AU29" s="36">
        <v>0.39846064814814813</v>
      </c>
      <c r="AV29" s="31">
        <v>0.39846064814814813</v>
      </c>
      <c r="AW29" s="9">
        <v>0.39890046296296294</v>
      </c>
    </row>
    <row r="30" spans="1:49" ht="13.5">
      <c r="A30" s="44">
        <v>27</v>
      </c>
      <c r="B30" s="7" t="s">
        <v>211</v>
      </c>
      <c r="C30" s="8" t="s">
        <v>364</v>
      </c>
      <c r="D30" s="8" t="s">
        <v>212</v>
      </c>
      <c r="E30" s="9">
        <f>W30-V30+AB30-AA30+AF30-AE30+AN30-AM30+AV30-AU30</f>
        <v>0.01070601851851849</v>
      </c>
      <c r="F30" s="20">
        <f>(10-COUNT(V30,Y30,AA30,AD30,AE30,AH30,AM30,AP30,AR30,AU30))*коэффициенты!$B$2</f>
        <v>0</v>
      </c>
      <c r="G30" s="16">
        <f>((SIGN(X30)*-1)+1)*коэффициенты!$B$3+((SIGN(Z30)*-1)+1)*коэффициенты!$B$4+((SIGN(AC30)*-1)+1)*коэффициенты!$B$5+((SIGN(AG30)*-1)+1)*коэффициенты!$B$6+((SIGN(AL30)*-1)+1)*коэффициенты!$B$7+((SIGN(AI30)*-1)+1)*коэффициенты!$B$8+((SIGN(AJ30)*-1)+1)*коэффициенты!$B$8+((SIGN(AK30)*-1)+1)*коэффициенты!$B$8+((SIGN(AO30)*-1)+1)*коэффициенты!$B$9+((SIGN(AQ30)*-1)+1)*коэффициенты!$B$10+((SIGN(AS30)*-1)+1)*коэффициенты!$B$11+((SIGN(AT30)*-1)+1)*коэффициенты!$B$12+((SIGN(AW30)*-1)+1)*коэффициенты!$B$13</f>
        <v>120</v>
      </c>
      <c r="H30" s="23">
        <f>IF(X30&gt;0,(X30-W30)*коэффициенты!$B$21)+IF(Z30&gt;0,(Z30-Y30)*коэффициенты!$B$22)+IF(AC30&gt;0,(AC30-AB30)*коэффициенты!$B$23)+IF(AG30&gt;0,(AG30-AF30)*коэффициенты!$B$24)+IF(AL30&gt;0,(AL30-AH30)*коэффициенты!$B$25)+IF(AO30&gt;0,(AO30-AN30)*коэффициенты!$B$26)+IF(AS30&gt;0,(AS30-AR30)*коэффициенты!$B$27)+IF(AW30&gt;0,(AW30-AV30)*коэффициенты!$B$28)</f>
        <v>0.38087962962962985</v>
      </c>
      <c r="I30" s="16">
        <f>VLOOKUP($C30,коэффициенты!$E$2:$T$300,5,FALSE)</f>
        <v>0</v>
      </c>
      <c r="J30" s="16">
        <f>VLOOKUP($C30,коэффициенты!$E$2:$T$300,6,FALSE)</f>
        <v>0</v>
      </c>
      <c r="K30" s="16">
        <f>VLOOKUP($C30,коэффициенты!$E$2:$T$300,7,FALSE)</f>
        <v>0</v>
      </c>
      <c r="L30" s="16">
        <f>VLOOKUP($C30,коэффициенты!$E$2:$T$300,8,FALSE)</f>
        <v>0</v>
      </c>
      <c r="M30" s="16">
        <f>VLOOKUP($C30,коэффициенты!$E$2:$T$300,9,FALSE)</f>
        <v>0</v>
      </c>
      <c r="N30" s="16">
        <f>VLOOKUP($C30,коэффициенты!$E$2:$T$300,10,FALSE)</f>
        <v>0</v>
      </c>
      <c r="O30" s="16">
        <f>VLOOKUP($C30,коэффициенты!$E$2:$T$300,11,FALSE)</f>
        <v>0</v>
      </c>
      <c r="P30" s="16">
        <f>VLOOKUP($C30,коэффициенты!$E$2:$T$300,12,FALSE)</f>
        <v>150</v>
      </c>
      <c r="Q30" s="16">
        <f>VLOOKUP($C30,коэффициенты!$E$2:$T$300,13,FALSE)</f>
        <v>20</v>
      </c>
      <c r="R30" s="16">
        <f>VLOOKUP($C30,коэффициенты!$E$2:$T$300,14,FALSE)</f>
        <v>12</v>
      </c>
      <c r="S30" s="16">
        <f>VLOOKUP($C30,коэффициенты!$E$2:$T$300,15,FALSE)</f>
        <v>30</v>
      </c>
      <c r="T30" s="16">
        <f>VLOOKUP($C30,коэффициенты!$E$2:$T$300,16,FALSE)</f>
        <v>120</v>
      </c>
      <c r="U30" s="15">
        <f>D30-E30+TIME(0,F30+G30,0)+H30+TIME(0,SUM(I30:L30),0)-TIME(0,SUM(M30:T30),0)</f>
        <v>0.636041666666667</v>
      </c>
      <c r="V30" s="9">
        <v>0.08091435185185185</v>
      </c>
      <c r="W30" s="31">
        <v>0.08091435185185185</v>
      </c>
      <c r="X30" s="39">
        <v>0.08177083333333333</v>
      </c>
      <c r="Y30" s="36">
        <v>0.09834490740740741</v>
      </c>
      <c r="Z30" s="39">
        <v>0.13039351851851852</v>
      </c>
      <c r="AA30" s="36">
        <v>0.14811342592592594</v>
      </c>
      <c r="AB30" s="9">
        <v>0.15881944444444443</v>
      </c>
      <c r="AC30" s="39">
        <v>0.16072916666666667</v>
      </c>
      <c r="AD30" s="43">
        <v>0.21974537037037037</v>
      </c>
      <c r="AE30" s="36">
        <v>0.24354166666666666</v>
      </c>
      <c r="AF30" s="31">
        <v>0.24354166666666666</v>
      </c>
      <c r="AG30" s="39">
        <v>0.24403935185185185</v>
      </c>
      <c r="AH30" s="36">
        <v>0.27869212962962964</v>
      </c>
      <c r="AI30" s="9">
        <v>0.2789351851851852</v>
      </c>
      <c r="AJ30" s="9">
        <v>0.27947916666666667</v>
      </c>
      <c r="AK30" s="9">
        <v>0.279212962962963</v>
      </c>
      <c r="AL30" s="39">
        <v>0.2796412037037037</v>
      </c>
      <c r="AM30" s="36">
        <v>0.334074074074074</v>
      </c>
      <c r="AN30" s="31">
        <v>0.334074074074074</v>
      </c>
      <c r="AO30" s="39">
        <v>0.3482638888888889</v>
      </c>
      <c r="AP30" s="36">
        <v>0.35355324074074074</v>
      </c>
      <c r="AQ30" s="40"/>
      <c r="AR30" s="36">
        <v>0.2948958333333333</v>
      </c>
      <c r="AS30" s="9">
        <v>0.31719907407407405</v>
      </c>
      <c r="AT30" s="9">
        <v>0.29876157407407405</v>
      </c>
      <c r="AU30" s="36">
        <v>0.3773032407407408</v>
      </c>
      <c r="AV30" s="31">
        <v>0.3773032407407408</v>
      </c>
      <c r="AW30" s="9">
        <v>0.37831018518518517</v>
      </c>
    </row>
    <row r="31" spans="1:49" ht="13.5">
      <c r="A31" s="44">
        <v>28</v>
      </c>
      <c r="B31" s="7" t="s">
        <v>169</v>
      </c>
      <c r="C31" s="8" t="s">
        <v>345</v>
      </c>
      <c r="D31" s="8" t="s">
        <v>170</v>
      </c>
      <c r="E31" s="9">
        <f>W31-V31+AB31-AA31+AF31-AE31+AN31-AM31+AV31-AU31</f>
        <v>0</v>
      </c>
      <c r="F31" s="20">
        <f>(10-COUNT(V31,Y31,AA31,AD31,AE31,AH31,AM31,AP31,AR31,AU31))*коэффициенты!$B$2</f>
        <v>0</v>
      </c>
      <c r="G31" s="16">
        <f>((SIGN(X31)*-1)+1)*коэффициенты!$B$3+((SIGN(Z31)*-1)+1)*коэффициенты!$B$4+((SIGN(AC31)*-1)+1)*коэффициенты!$B$5+((SIGN(AG31)*-1)+1)*коэффициенты!$B$6+((SIGN(AL31)*-1)+1)*коэффициенты!$B$7+((SIGN(AI31)*-1)+1)*коэффициенты!$B$8+((SIGN(AJ31)*-1)+1)*коэффициенты!$B$8+((SIGN(AK31)*-1)+1)*коэффициенты!$B$8+((SIGN(AO31)*-1)+1)*коэффициенты!$B$9+((SIGN(AQ31)*-1)+1)*коэффициенты!$B$10+((SIGN(AS31)*-1)+1)*коэффициенты!$B$11+((SIGN(AT31)*-1)+1)*коэффициенты!$B$12+((SIGN(AW31)*-1)+1)*коэффициенты!$B$13</f>
        <v>120</v>
      </c>
      <c r="H31" s="23">
        <f>IF(X31&gt;0,(X31-W31)*коэффициенты!$B$21)+IF(Z31&gt;0,(Z31-Y31)*коэффициенты!$B$22)+IF(AC31&gt;0,(AC31-AB31)*коэффициенты!$B$23)+IF(AG31&gt;0,(AG31-AF31)*коэффициенты!$B$24)+IF(AL31&gt;0,(AL31-AH31)*коэффициенты!$B$25)+IF(AO31&gt;0,(AO31-AN31)*коэффициенты!$B$26)+IF(AS31&gt;0,(AS31-AR31)*коэффициенты!$B$27)+IF(AW31&gt;0,(AW31-AV31)*коэффициенты!$B$28)</f>
        <v>0.411863425925926</v>
      </c>
      <c r="I31" s="16">
        <f>VLOOKUP($C31,коэффициенты!$E$2:$T$300,5,FALSE)</f>
        <v>0</v>
      </c>
      <c r="J31" s="16">
        <f>VLOOKUP($C31,коэффициенты!$E$2:$T$300,6,FALSE)</f>
        <v>0</v>
      </c>
      <c r="K31" s="16">
        <f>VLOOKUP($C31,коэффициенты!$E$2:$T$300,7,FALSE)</f>
        <v>0</v>
      </c>
      <c r="L31" s="16">
        <f>VLOOKUP($C31,коэффициенты!$E$2:$T$300,8,FALSE)</f>
        <v>0</v>
      </c>
      <c r="M31" s="16">
        <f>VLOOKUP($C31,коэффициенты!$E$2:$T$300,9,FALSE)</f>
        <v>60</v>
      </c>
      <c r="N31" s="16">
        <f>VLOOKUP($C31,коэффициенты!$E$2:$T$300,10,FALSE)</f>
        <v>0</v>
      </c>
      <c r="O31" s="16">
        <f>VLOOKUP($C31,коэффициенты!$E$2:$T$300,11,FALSE)</f>
        <v>0</v>
      </c>
      <c r="P31" s="16">
        <f>VLOOKUP($C31,коэффициенты!$E$2:$T$300,12,FALSE)</f>
        <v>90</v>
      </c>
      <c r="Q31" s="16">
        <f>VLOOKUP($C31,коэффициенты!$E$2:$T$300,13,FALSE)</f>
        <v>20</v>
      </c>
      <c r="R31" s="16">
        <f>VLOOKUP($C31,коэффициенты!$E$2:$T$300,14,FALSE)</f>
        <v>12</v>
      </c>
      <c r="S31" s="16">
        <f>VLOOKUP($C31,коэффициенты!$E$2:$T$300,15,FALSE)</f>
        <v>30</v>
      </c>
      <c r="T31" s="16">
        <f>VLOOKUP($C31,коэффициенты!$E$2:$T$300,16,FALSE)</f>
        <v>120</v>
      </c>
      <c r="U31" s="15">
        <f>D31-E31+TIME(0,F31+G31,0)+H31+TIME(0,SUM(I31:L31),0)-TIME(0,SUM(M31:T31),0)</f>
        <v>0.6377314814814816</v>
      </c>
      <c r="V31" s="9">
        <v>0.06131944444444445</v>
      </c>
      <c r="W31" s="9">
        <v>0.06131944444444445</v>
      </c>
      <c r="X31" s="39">
        <v>0.06246527777777777</v>
      </c>
      <c r="Y31" s="36">
        <v>0.08355324074074073</v>
      </c>
      <c r="Z31" s="39">
        <v>0.11907407407407407</v>
      </c>
      <c r="AA31" s="36">
        <v>0.13607638888888887</v>
      </c>
      <c r="AB31" s="9">
        <v>0.13607638888888887</v>
      </c>
      <c r="AC31" s="39"/>
      <c r="AD31" s="43">
        <v>0.18108796296296295</v>
      </c>
      <c r="AE31" s="36">
        <v>0.19900462962962964</v>
      </c>
      <c r="AF31" s="9">
        <v>0.19900462962962964</v>
      </c>
      <c r="AG31" s="39">
        <v>0.1994560185185185</v>
      </c>
      <c r="AH31" s="36">
        <v>0.2359375</v>
      </c>
      <c r="AI31" s="9">
        <v>0.23626157407407408</v>
      </c>
      <c r="AJ31" s="9">
        <v>0.2370601851851852</v>
      </c>
      <c r="AK31" s="9">
        <v>0.2366435185185185</v>
      </c>
      <c r="AL31" s="39">
        <v>0.23726851851851852</v>
      </c>
      <c r="AM31" s="36">
        <v>0.28372685185185187</v>
      </c>
      <c r="AN31" s="9">
        <v>0.28372685185185187</v>
      </c>
      <c r="AO31" s="39">
        <v>0.3030902777777778</v>
      </c>
      <c r="AP31" s="36">
        <v>0.3078356481481482</v>
      </c>
      <c r="AQ31" s="39">
        <v>0.32304398148148145</v>
      </c>
      <c r="AR31" s="36">
        <v>0.2581712962962963</v>
      </c>
      <c r="AS31" s="9">
        <v>0.27381944444444445</v>
      </c>
      <c r="AT31" s="39">
        <v>0.27381944444444445</v>
      </c>
      <c r="AU31" s="36">
        <v>0.3342245370370371</v>
      </c>
      <c r="AV31" s="31">
        <v>0.3342245370370371</v>
      </c>
      <c r="AW31" s="9">
        <v>0.3346064814814815</v>
      </c>
    </row>
    <row r="32" spans="1:49" ht="13.5">
      <c r="A32" s="44">
        <v>29</v>
      </c>
      <c r="B32" s="7" t="s">
        <v>553</v>
      </c>
      <c r="C32" s="8" t="s">
        <v>354</v>
      </c>
      <c r="D32" s="8" t="s">
        <v>243</v>
      </c>
      <c r="E32" s="9">
        <f>W32-V32+AB32-AA32+AF32-AE32+AN32-AM32+AV32-AU32</f>
        <v>0.013622685185185168</v>
      </c>
      <c r="F32" s="20">
        <f>(10-COUNT(V32,Y32,AA32,AD32,AE32,AH32,AM32,AP32,AR32,AU32))*коэффициенты!$B$2</f>
        <v>0</v>
      </c>
      <c r="G32" s="16">
        <f>((SIGN(X32)*-1)+1)*коэффициенты!$B$3+((SIGN(Z32)*-1)+1)*коэффициенты!$B$4+((SIGN(AC32)*-1)+1)*коэффициенты!$B$5+((SIGN(AG32)*-1)+1)*коэффициенты!$B$6+((SIGN(AL32)*-1)+1)*коэффициенты!$B$7+((SIGN(AI32)*-1)+1)*коэффициенты!$B$8+((SIGN(AJ32)*-1)+1)*коэффициенты!$B$8+((SIGN(AK32)*-1)+1)*коэффициенты!$B$8+((SIGN(AO32)*-1)+1)*коэффициенты!$B$9+((SIGN(AQ32)*-1)+1)*коэффициенты!$B$10+((SIGN(AS32)*-1)+1)*коэффициенты!$B$11+((SIGN(AT32)*-1)+1)*коэффициенты!$B$12+((SIGN(AW32)*-1)+1)*коэффициенты!$B$13</f>
        <v>0</v>
      </c>
      <c r="H32" s="23">
        <f>IF(X32&gt;0,(X32-W32)*коэффициенты!$B$21)+IF(Z32&gt;0,(Z32-Y32)*коэффициенты!$B$22)+IF(AC32&gt;0,(AC32-AB32)*коэффициенты!$B$23)+IF(AG32&gt;0,(AG32-AF32)*коэффициенты!$B$24)+IF(AL32&gt;0,(AL32-AH32)*коэффициенты!$B$25)+IF(AO32&gt;0,(AO32-AN32)*коэффициенты!$B$26)+IF(AS32&gt;0,(AS32-AR32)*коэффициенты!$B$27)+IF(AW32&gt;0,(AW32-AV32)*коэффициенты!$B$28)</f>
        <v>0.489803240740741</v>
      </c>
      <c r="I32" s="16">
        <f>VLOOKUP($C32,коэффициенты!$E$2:$T$300,5,FALSE)</f>
        <v>0</v>
      </c>
      <c r="J32" s="16">
        <f>VLOOKUP($C32,коэффициенты!$E$2:$T$300,6,FALSE)</f>
        <v>0</v>
      </c>
      <c r="K32" s="16">
        <f>VLOOKUP($C32,коэффициенты!$E$2:$T$300,7,FALSE)</f>
        <v>0</v>
      </c>
      <c r="L32" s="16">
        <f>VLOOKUP($C32,коэффициенты!$E$2:$T$300,8,FALSE)</f>
        <v>0</v>
      </c>
      <c r="M32" s="16">
        <f>VLOOKUP($C32,коэффициенты!$E$2:$T$300,9,FALSE)</f>
        <v>60</v>
      </c>
      <c r="N32" s="16">
        <f>VLOOKUP($C32,коэффициенты!$E$2:$T$300,10,FALSE)</f>
        <v>0</v>
      </c>
      <c r="O32" s="16">
        <f>VLOOKUP($C32,коэффициенты!$E$2:$T$300,11,FALSE)</f>
        <v>0</v>
      </c>
      <c r="P32" s="16">
        <f>VLOOKUP($C32,коэффициенты!$E$2:$T$300,12,FALSE)</f>
        <v>150</v>
      </c>
      <c r="Q32" s="16">
        <f>VLOOKUP($C32,коэффициенты!$E$2:$T$300,13,FALSE)</f>
        <v>20</v>
      </c>
      <c r="R32" s="16">
        <f>VLOOKUP($C32,коэффициенты!$E$2:$T$300,14,FALSE)</f>
        <v>12</v>
      </c>
      <c r="S32" s="16">
        <f>VLOOKUP($C32,коэффициенты!$E$2:$T$300,15,FALSE)</f>
        <v>30</v>
      </c>
      <c r="T32" s="16">
        <f>VLOOKUP($C32,коэффициенты!$E$2:$T$300,16,FALSE)</f>
        <v>120</v>
      </c>
      <c r="U32" s="15">
        <f>D32-E32+TIME(0,F32+G32,0)+H32+TIME(0,SUM(I32:L32),0)-TIME(0,SUM(M32:T32),0)</f>
        <v>0.6440972222222225</v>
      </c>
      <c r="V32" s="9">
        <v>0.07630787037037036</v>
      </c>
      <c r="W32" s="31">
        <v>0.07630787037037036</v>
      </c>
      <c r="X32" s="39">
        <v>0.07699074074074073</v>
      </c>
      <c r="Y32" s="36">
        <v>0.10042824074074075</v>
      </c>
      <c r="Z32" s="39">
        <v>0.15574074074074074</v>
      </c>
      <c r="AA32" s="36">
        <v>0.1754976851851852</v>
      </c>
      <c r="AB32" s="9">
        <v>0.18912037037037036</v>
      </c>
      <c r="AC32" s="39">
        <v>0.1915162037037037</v>
      </c>
      <c r="AD32" s="43">
        <v>0.2481712962962963</v>
      </c>
      <c r="AE32" s="36">
        <v>0.26989583333333333</v>
      </c>
      <c r="AF32" s="31">
        <v>0.26989583333333333</v>
      </c>
      <c r="AG32" s="39">
        <v>0.27034722222222224</v>
      </c>
      <c r="AH32" s="36">
        <v>0.31688657407407406</v>
      </c>
      <c r="AI32" s="9">
        <v>0.3174884259259259</v>
      </c>
      <c r="AJ32" s="9">
        <v>0.3170601851851852</v>
      </c>
      <c r="AK32" s="9">
        <v>0.31788194444444445</v>
      </c>
      <c r="AL32" s="39">
        <v>0.31819444444444445</v>
      </c>
      <c r="AM32" s="36">
        <v>0.3712847222222222</v>
      </c>
      <c r="AN32" s="31">
        <v>0.3712847222222222</v>
      </c>
      <c r="AO32" s="39">
        <v>0.3817361111111111</v>
      </c>
      <c r="AP32" s="36">
        <v>0.38814814814814813</v>
      </c>
      <c r="AQ32" s="39">
        <v>0.39797453703703706</v>
      </c>
      <c r="AR32" s="36">
        <v>0.3382638888888889</v>
      </c>
      <c r="AS32" s="9">
        <v>0.35716435185185186</v>
      </c>
      <c r="AT32" s="9">
        <v>0.35716435185185186</v>
      </c>
      <c r="AU32" s="36">
        <v>0.41050925925925924</v>
      </c>
      <c r="AV32" s="31">
        <v>0.41050925925925924</v>
      </c>
      <c r="AW32" s="9">
        <v>0.4108217592592593</v>
      </c>
    </row>
    <row r="33" spans="1:49" ht="13.5">
      <c r="A33" s="44">
        <v>30</v>
      </c>
      <c r="B33" s="7" t="s">
        <v>209</v>
      </c>
      <c r="C33" s="8" t="s">
        <v>505</v>
      </c>
      <c r="D33" s="8" t="s">
        <v>210</v>
      </c>
      <c r="E33" s="9">
        <f>W33-V33+AB33-AA33+AF33-AE33+AN33-AM33+AV33-AU33</f>
        <v>0.014409722222222199</v>
      </c>
      <c r="F33" s="20">
        <f>(10-COUNT(V33,Y33,AA33,AD33,AE33,AH33,AM33,AP33,AR33,AU33))*коэффициенты!$B$2</f>
        <v>0</v>
      </c>
      <c r="G33" s="16">
        <f>((SIGN(X33)*-1)+1)*коэффициенты!$B$3+((SIGN(Z33)*-1)+1)*коэффициенты!$B$4+((SIGN(AC33)*-1)+1)*коэффициенты!$B$5+((SIGN(AG33)*-1)+1)*коэффициенты!$B$6+((SIGN(AL33)*-1)+1)*коэффициенты!$B$7+((SIGN(AI33)*-1)+1)*коэффициенты!$B$8+((SIGN(AJ33)*-1)+1)*коэффициенты!$B$8+((SIGN(AK33)*-1)+1)*коэффициенты!$B$8+((SIGN(AO33)*-1)+1)*коэффициенты!$B$9+((SIGN(AQ33)*-1)+1)*коэффициенты!$B$10+((SIGN(AS33)*-1)+1)*коэффициенты!$B$11+((SIGN(AT33)*-1)+1)*коэффициенты!$B$12+((SIGN(AW33)*-1)+1)*коэффициенты!$B$13</f>
        <v>120</v>
      </c>
      <c r="H33" s="23">
        <f>IF(X33&gt;0,(X33-W33)*коэффициенты!$B$21)+IF(Z33&gt;0,(Z33-Y33)*коэффициенты!$B$22)+IF(AC33&gt;0,(AC33-AB33)*коэффициенты!$B$23)+IF(AG33&gt;0,(AG33-AF33)*коэффициенты!$B$24)+IF(AL33&gt;0,(AL33-AH33)*коэффициенты!$B$25)+IF(AO33&gt;0,(AO33-AN33)*коэффициенты!$B$26)+IF(AS33&gt;0,(AS33-AR33)*коэффициенты!$B$27)+IF(AW33&gt;0,(AW33-AV33)*коэффициенты!$B$28)</f>
        <v>0.39332175925925916</v>
      </c>
      <c r="I33" s="16">
        <f>VLOOKUP($C33,коэффициенты!$E$2:$T$300,5,FALSE)</f>
        <v>0</v>
      </c>
      <c r="J33" s="16">
        <f>VLOOKUP($C33,коэффициенты!$E$2:$T$300,6,FALSE)</f>
        <v>0</v>
      </c>
      <c r="K33" s="16">
        <f>VLOOKUP($C33,коэффициенты!$E$2:$T$300,7,FALSE)</f>
        <v>0</v>
      </c>
      <c r="L33" s="16">
        <f>VLOOKUP($C33,коэффициенты!$E$2:$T$300,8,FALSE)</f>
        <v>0</v>
      </c>
      <c r="M33" s="16">
        <f>VLOOKUP($C33,коэффициенты!$E$2:$T$300,9,FALSE)</f>
        <v>0</v>
      </c>
      <c r="N33" s="16">
        <f>VLOOKUP($C33,коэффициенты!$E$2:$T$300,10,FALSE)</f>
        <v>0</v>
      </c>
      <c r="O33" s="16">
        <f>VLOOKUP($C33,коэффициенты!$E$2:$T$300,11,FALSE)</f>
        <v>0</v>
      </c>
      <c r="P33" s="16">
        <f>VLOOKUP($C33,коэффициенты!$E$2:$T$300,12,FALSE)</f>
        <v>150</v>
      </c>
      <c r="Q33" s="16">
        <f>VLOOKUP($C33,коэффициенты!$E$2:$T$300,13,FALSE)</f>
        <v>20</v>
      </c>
      <c r="R33" s="16">
        <f>VLOOKUP($C33,коэффициенты!$E$2:$T$300,14,FALSE)</f>
        <v>8</v>
      </c>
      <c r="S33" s="16">
        <f>VLOOKUP($C33,коэффициенты!$E$2:$T$300,15,FALSE)</f>
        <v>30</v>
      </c>
      <c r="T33" s="16">
        <f>VLOOKUP($C33,коэффициенты!$E$2:$T$300,16,FALSE)</f>
        <v>120</v>
      </c>
      <c r="U33" s="15">
        <f>D33-E33+TIME(0,F33+G33,0)+H33+TIME(0,SUM(I33:L33),0)-TIME(0,SUM(M33:T33),0)</f>
        <v>0.6465856481481481</v>
      </c>
      <c r="V33" s="9">
        <v>0.07356481481481482</v>
      </c>
      <c r="W33" s="31">
        <v>0.07356481481481482</v>
      </c>
      <c r="X33" s="39">
        <v>0.07436342592592593</v>
      </c>
      <c r="Y33" s="36">
        <v>0.09716435185185185</v>
      </c>
      <c r="Z33" s="39">
        <v>0.1345138888888889</v>
      </c>
      <c r="AA33" s="36">
        <v>0.15369212962962964</v>
      </c>
      <c r="AB33" s="9">
        <v>0.16810185185185186</v>
      </c>
      <c r="AC33" s="39">
        <v>0.1725810185185185</v>
      </c>
      <c r="AD33" s="43">
        <v>0.2259722222222222</v>
      </c>
      <c r="AE33" s="36">
        <v>0.24458333333333335</v>
      </c>
      <c r="AF33" s="31">
        <v>0.24458333333333335</v>
      </c>
      <c r="AG33" s="39">
        <v>0.24482638888888889</v>
      </c>
      <c r="AH33" s="36">
        <v>0.2928125</v>
      </c>
      <c r="AI33" s="9">
        <v>0.29302083333333334</v>
      </c>
      <c r="AJ33" s="9">
        <v>0.29356481481481483</v>
      </c>
      <c r="AK33" s="9">
        <v>0.293275462962963</v>
      </c>
      <c r="AL33" s="39">
        <v>0.2937037037037037</v>
      </c>
      <c r="AM33" s="36">
        <v>0.361238425925926</v>
      </c>
      <c r="AN33" s="31">
        <v>0.361238425925926</v>
      </c>
      <c r="AO33" s="39">
        <v>0.3745833333333333</v>
      </c>
      <c r="AP33" s="36">
        <v>0.3422569444444445</v>
      </c>
      <c r="AQ33" s="39"/>
      <c r="AR33" s="36">
        <v>0.3113888888888889</v>
      </c>
      <c r="AS33" s="9">
        <v>0.33033564814814814</v>
      </c>
      <c r="AT33" s="9">
        <v>0.33056712962962964</v>
      </c>
      <c r="AU33" s="36">
        <v>0.3860763888888889</v>
      </c>
      <c r="AV33" s="31">
        <v>0.3860763888888889</v>
      </c>
      <c r="AW33" s="9">
        <v>0.38644675925925925</v>
      </c>
    </row>
    <row r="34" spans="1:49" ht="13.5">
      <c r="A34" s="44">
        <v>31</v>
      </c>
      <c r="B34" s="7" t="s">
        <v>275</v>
      </c>
      <c r="C34" s="8" t="s">
        <v>347</v>
      </c>
      <c r="D34" s="8" t="s">
        <v>235</v>
      </c>
      <c r="E34" s="9">
        <f>W34-V34+AB34-AA34+AF34-AE34+AN34-AM34+AV34-AU34</f>
        <v>0.003738425925925992</v>
      </c>
      <c r="F34" s="20">
        <f>(10-COUNT(V34,Y34,AA34,AD34,AE34,AH34,AM34,AP34,AR34,AU34))*коэффициенты!$B$2</f>
        <v>0</v>
      </c>
      <c r="G34" s="16">
        <f>((SIGN(X34)*-1)+1)*коэффициенты!$B$3+((SIGN(Z34)*-1)+1)*коэффициенты!$B$4+((SIGN(AC34)*-1)+1)*коэффициенты!$B$5+((SIGN(AG34)*-1)+1)*коэффициенты!$B$6+((SIGN(AL34)*-1)+1)*коэффициенты!$B$7+((SIGN(AI34)*-1)+1)*коэффициенты!$B$8+((SIGN(AJ34)*-1)+1)*коэффициенты!$B$8+((SIGN(AK34)*-1)+1)*коэффициенты!$B$8+((SIGN(AO34)*-1)+1)*коэффициенты!$B$9+((SIGN(AQ34)*-1)+1)*коэффициенты!$B$10+((SIGN(AS34)*-1)+1)*коэффициенты!$B$11+((SIGN(AT34)*-1)+1)*коэффициенты!$B$12+((SIGN(AW34)*-1)+1)*коэффициенты!$B$13</f>
        <v>0</v>
      </c>
      <c r="H34" s="23">
        <f>IF(X34&gt;0,(X34-W34)*коэффициенты!$B$21)+IF(Z34&gt;0,(Z34-Y34)*коэффициенты!$B$22)+IF(AC34&gt;0,(AC34-AB34)*коэффициенты!$B$23)+IF(AG34&gt;0,(AG34-AF34)*коэффициенты!$B$24)+IF(AL34&gt;0,(AL34-AH34)*коэффициенты!$B$25)+IF(AO34&gt;0,(AO34-AN34)*коэффициенты!$B$26)+IF(AS34&gt;0,(AS34-AR34)*коэффициенты!$B$27)+IF(AW34&gt;0,(AW34-AV34)*коэффициенты!$B$28)</f>
        <v>0.4531250000000005</v>
      </c>
      <c r="I34" s="16">
        <f>VLOOKUP($C34,коэффициенты!$E$2:$T$300,5,FALSE)</f>
        <v>0</v>
      </c>
      <c r="J34" s="16">
        <f>VLOOKUP($C34,коэффициенты!$E$2:$T$300,6,FALSE)</f>
        <v>0</v>
      </c>
      <c r="K34" s="16">
        <f>VLOOKUP($C34,коэффициенты!$E$2:$T$300,7,FALSE)</f>
        <v>0</v>
      </c>
      <c r="L34" s="16">
        <f>VLOOKUP($C34,коэффициенты!$E$2:$T$300,8,FALSE)</f>
        <v>0</v>
      </c>
      <c r="M34" s="16">
        <f>VLOOKUP($C34,коэффициенты!$E$2:$T$300,9,FALSE)</f>
        <v>0</v>
      </c>
      <c r="N34" s="16">
        <f>VLOOKUP($C34,коэффициенты!$E$2:$T$300,10,FALSE)</f>
        <v>0</v>
      </c>
      <c r="O34" s="16">
        <f>VLOOKUP($C34,коэффициенты!$E$2:$T$300,11,FALSE)</f>
        <v>0</v>
      </c>
      <c r="P34" s="16">
        <f>VLOOKUP($C34,коэффициенты!$E$2:$T$300,12,FALSE)</f>
        <v>150</v>
      </c>
      <c r="Q34" s="16">
        <f>VLOOKUP($C34,коэффициенты!$E$2:$T$300,13,FALSE)</f>
        <v>20</v>
      </c>
      <c r="R34" s="16">
        <f>VLOOKUP($C34,коэффициенты!$E$2:$T$300,14,FALSE)</f>
        <v>12</v>
      </c>
      <c r="S34" s="16">
        <f>VLOOKUP($C34,коэффициенты!$E$2:$T$300,15,FALSE)</f>
        <v>30</v>
      </c>
      <c r="T34" s="16">
        <f>VLOOKUP($C34,коэффициенты!$E$2:$T$300,16,FALSE)</f>
        <v>120</v>
      </c>
      <c r="U34" s="15">
        <f>D34-E34+TIME(0,F34+G34,0)+H34+TIME(0,SUM(I34:L34),0)-TIME(0,SUM(M34:T34),0)</f>
        <v>0.6494444444444449</v>
      </c>
      <c r="V34" s="9">
        <v>0.057303240740740745</v>
      </c>
      <c r="W34" s="9">
        <v>0.05815972222222222</v>
      </c>
      <c r="X34" s="39">
        <v>0.05950231481481482</v>
      </c>
      <c r="Y34" s="36">
        <v>0.08107638888888889</v>
      </c>
      <c r="Z34" s="39">
        <v>0.12909722222222222</v>
      </c>
      <c r="AA34" s="36">
        <v>0.14752314814814815</v>
      </c>
      <c r="AB34" s="31">
        <v>0.14752314814814815</v>
      </c>
      <c r="AC34" s="39">
        <v>0.1521875</v>
      </c>
      <c r="AD34" s="43">
        <v>0.2054513888888889</v>
      </c>
      <c r="AE34" s="36">
        <v>0.22108796296296296</v>
      </c>
      <c r="AF34" s="31">
        <v>0.22108796296296296</v>
      </c>
      <c r="AG34" s="39">
        <v>0.22149305555555554</v>
      </c>
      <c r="AH34" s="36">
        <v>0.26375</v>
      </c>
      <c r="AI34" s="9">
        <v>0.2649074074074074</v>
      </c>
      <c r="AJ34" s="9">
        <v>0.26393518518518516</v>
      </c>
      <c r="AK34" s="9">
        <v>0.26435185185185184</v>
      </c>
      <c r="AL34" s="39">
        <v>0.2651851851851852</v>
      </c>
      <c r="AM34" s="36">
        <v>0.3133333333333333</v>
      </c>
      <c r="AN34" s="31">
        <v>0.3133333333333333</v>
      </c>
      <c r="AO34" s="39">
        <v>0.32418981481481485</v>
      </c>
      <c r="AP34" s="36">
        <v>0.3295138888888889</v>
      </c>
      <c r="AQ34" s="39">
        <v>0.35975694444444445</v>
      </c>
      <c r="AR34" s="36">
        <v>0.28097222222222223</v>
      </c>
      <c r="AS34" s="9">
        <v>0.3005555555555555</v>
      </c>
      <c r="AT34" s="9">
        <v>0.3005555555555555</v>
      </c>
      <c r="AU34" s="36">
        <v>0.3684375</v>
      </c>
      <c r="AV34" s="9">
        <v>0.3713194444444445</v>
      </c>
      <c r="AW34" s="9">
        <v>0.3716550925925926</v>
      </c>
    </row>
    <row r="35" spans="1:49" ht="13.5">
      <c r="A35" s="44">
        <v>32</v>
      </c>
      <c r="B35" s="7" t="s">
        <v>233</v>
      </c>
      <c r="C35" s="8" t="s">
        <v>360</v>
      </c>
      <c r="D35" s="8" t="s">
        <v>234</v>
      </c>
      <c r="E35" s="9">
        <f>W35-V35+AB35-AA35+AF35-AE35+AN35-AM35+AV35-AU35</f>
        <v>0.016817129629629612</v>
      </c>
      <c r="F35" s="20">
        <f>(10-COUNT(V35,Y35,AA35,AD35,AE35,AH35,AM35,AP35,AR35,AU35))*коэффициенты!$B$2</f>
        <v>0</v>
      </c>
      <c r="G35" s="16">
        <f>((SIGN(X35)*-1)+1)*коэффициенты!$B$3+((SIGN(Z35)*-1)+1)*коэффициенты!$B$4+((SIGN(AC35)*-1)+1)*коэффициенты!$B$5+((SIGN(AG35)*-1)+1)*коэффициенты!$B$6+((SIGN(AL35)*-1)+1)*коэффициенты!$B$7+((SIGN(AI35)*-1)+1)*коэффициенты!$B$8+((SIGN(AJ35)*-1)+1)*коэффициенты!$B$8+((SIGN(AK35)*-1)+1)*коэффициенты!$B$8+((SIGN(AO35)*-1)+1)*коэффициенты!$B$9+((SIGN(AQ35)*-1)+1)*коэффициенты!$B$10+((SIGN(AS35)*-1)+1)*коэффициенты!$B$11+((SIGN(AT35)*-1)+1)*коэффициенты!$B$12+((SIGN(AW35)*-1)+1)*коэффициенты!$B$13</f>
        <v>0</v>
      </c>
      <c r="H35" s="23">
        <f>IF(X35&gt;0,(X35-W35)*коэффициенты!$B$21)+IF(Z35&gt;0,(Z35-Y35)*коэффициенты!$B$22)+IF(AC35&gt;0,(AC35-AB35)*коэффициенты!$B$23)+IF(AG35&gt;0,(AG35-AF35)*коэффициенты!$B$24)+IF(AL35&gt;0,(AL35-AH35)*коэффициенты!$B$25)+IF(AO35&gt;0,(AO35-AN35)*коэффициенты!$B$26)+IF(AS35&gt;0,(AS35-AR35)*коэффициенты!$B$27)+IF(AW35&gt;0,(AW35-AV35)*коэффициенты!$B$28)</f>
        <v>0.33943287037037007</v>
      </c>
      <c r="I35" s="16">
        <f>VLOOKUP($C35,коэффициенты!$E$2:$T$300,5,FALSE)</f>
        <v>0</v>
      </c>
      <c r="J35" s="16">
        <f>VLOOKUP($C35,коэффициенты!$E$2:$T$300,6,FALSE)</f>
        <v>240</v>
      </c>
      <c r="K35" s="16">
        <f>VLOOKUP($C35,коэффициенты!$E$2:$T$300,7,FALSE)</f>
        <v>0</v>
      </c>
      <c r="L35" s="16">
        <f>VLOOKUP($C35,коэффициенты!$E$2:$T$300,8,FALSE)</f>
        <v>0</v>
      </c>
      <c r="M35" s="16">
        <f>VLOOKUP($C35,коэффициенты!$E$2:$T$300,9,FALSE)</f>
        <v>60</v>
      </c>
      <c r="N35" s="16">
        <f>VLOOKUP($C35,коэффициенты!$E$2:$T$300,10,FALSE)</f>
        <v>0</v>
      </c>
      <c r="O35" s="16">
        <f>VLOOKUP($C35,коэффициенты!$E$2:$T$300,11,FALSE)</f>
        <v>0</v>
      </c>
      <c r="P35" s="16">
        <f>VLOOKUP($C35,коэффициенты!$E$2:$T$300,12,FALSE)</f>
        <v>150</v>
      </c>
      <c r="Q35" s="16">
        <f>VLOOKUP($C35,коэффициенты!$E$2:$T$300,13,FALSE)</f>
        <v>20</v>
      </c>
      <c r="R35" s="16">
        <f>VLOOKUP($C35,коэффициенты!$E$2:$T$300,14,FALSE)</f>
        <v>8</v>
      </c>
      <c r="S35" s="16">
        <f>VLOOKUP($C35,коэффициенты!$E$2:$T$300,15,FALSE)</f>
        <v>30</v>
      </c>
      <c r="T35" s="16">
        <f>VLOOKUP($C35,коэффициенты!$E$2:$T$300,16,FALSE)</f>
        <v>120</v>
      </c>
      <c r="U35" s="15">
        <f>D35-E35+TIME(0,F35+G35,0)+H35+TIME(0,SUM(I35:L35),0)-TIME(0,SUM(M35:T35),0)</f>
        <v>0.6500231481481478</v>
      </c>
      <c r="V35" s="9">
        <v>0.10300925925925926</v>
      </c>
      <c r="W35" s="31">
        <v>0.10300925925925926</v>
      </c>
      <c r="X35" s="39">
        <v>0.10413194444444444</v>
      </c>
      <c r="Y35" s="36">
        <v>0.12707175925925926</v>
      </c>
      <c r="Z35" s="39">
        <v>0.14759259259259258</v>
      </c>
      <c r="AA35" s="36">
        <v>0.15952546296296297</v>
      </c>
      <c r="AB35" s="9">
        <v>0.17634259259259258</v>
      </c>
      <c r="AC35" s="39">
        <v>0.17862268518518518</v>
      </c>
      <c r="AD35" s="43">
        <v>0.22475694444444447</v>
      </c>
      <c r="AE35" s="36">
        <v>0.24460648148148148</v>
      </c>
      <c r="AF35" s="31">
        <v>0.24460648148148148</v>
      </c>
      <c r="AG35" s="39">
        <v>0.2451736111111111</v>
      </c>
      <c r="AH35" s="36">
        <v>0.2812962962962963</v>
      </c>
      <c r="AI35" s="9">
        <v>0.28247685185185184</v>
      </c>
      <c r="AJ35" s="9">
        <v>0.28149305555555554</v>
      </c>
      <c r="AK35" s="9">
        <v>0.281875</v>
      </c>
      <c r="AL35" s="39">
        <v>0.28283564814814816</v>
      </c>
      <c r="AM35" s="36">
        <v>0.3365046296296296</v>
      </c>
      <c r="AN35" s="31">
        <v>0.3365046296296296</v>
      </c>
      <c r="AO35" s="39">
        <v>0.3511226851851852</v>
      </c>
      <c r="AP35" s="36">
        <v>0.3556712962962963</v>
      </c>
      <c r="AQ35" s="39">
        <v>0.3811805555555556</v>
      </c>
      <c r="AR35" s="36">
        <v>0.29819444444444443</v>
      </c>
      <c r="AS35" s="9">
        <v>0.32457175925925924</v>
      </c>
      <c r="AT35" s="9">
        <v>0.32457175925925924</v>
      </c>
      <c r="AU35" s="36">
        <v>0.39385416666666667</v>
      </c>
      <c r="AV35" s="31">
        <v>0.39385416666666667</v>
      </c>
      <c r="AW35" s="9">
        <v>0.3948148148148148</v>
      </c>
    </row>
    <row r="36" spans="1:49" ht="13.5">
      <c r="A36" s="44">
        <v>33</v>
      </c>
      <c r="B36" s="7" t="s">
        <v>231</v>
      </c>
      <c r="C36" s="8" t="s">
        <v>355</v>
      </c>
      <c r="D36" s="8" t="s">
        <v>232</v>
      </c>
      <c r="E36" s="9">
        <f>W36-V36+AB36-AA36+AF36-AE36+AN36-AM36+AV36-AU36</f>
        <v>0.00891203703703708</v>
      </c>
      <c r="F36" s="20">
        <f>(10-COUNT(V36,Y36,AA36,AD36,AE36,AH36,AM36,AP36,AR36,AU36))*коэффициенты!$B$2</f>
        <v>0</v>
      </c>
      <c r="G36" s="16">
        <f>((SIGN(X36)*-1)+1)*коэффициенты!$B$3+((SIGN(Z36)*-1)+1)*коэффициенты!$B$4+((SIGN(AC36)*-1)+1)*коэффициенты!$B$5+((SIGN(AG36)*-1)+1)*коэффициенты!$B$6+((SIGN(AL36)*-1)+1)*коэффициенты!$B$7+((SIGN(AI36)*-1)+1)*коэффициенты!$B$8+((SIGN(AJ36)*-1)+1)*коэффициенты!$B$8+((SIGN(AK36)*-1)+1)*коэффициенты!$B$8+((SIGN(AO36)*-1)+1)*коэффициенты!$B$9+((SIGN(AQ36)*-1)+1)*коэффициенты!$B$10+((SIGN(AS36)*-1)+1)*коэффициенты!$B$11+((SIGN(AT36)*-1)+1)*коэффициенты!$B$12+((SIGN(AW36)*-1)+1)*коэффициенты!$B$13</f>
        <v>120</v>
      </c>
      <c r="H36" s="23">
        <f>IF(X36&gt;0,(X36-W36)*коэффициенты!$B$21)+IF(Z36&gt;0,(Z36-Y36)*коэффициенты!$B$22)+IF(AC36&gt;0,(AC36-AB36)*коэффициенты!$B$23)+IF(AG36&gt;0,(AG36-AF36)*коэффициенты!$B$24)+IF(AL36&gt;0,(AL36-AH36)*коэффициенты!$B$25)+IF(AO36&gt;0,(AO36-AN36)*коэффициенты!$B$26)+IF(AS36&gt;0,(AS36-AR36)*коэффициенты!$B$27)+IF(AW36&gt;0,(AW36-AV36)*коэффициенты!$B$28)</f>
        <v>0.4185648148148148</v>
      </c>
      <c r="I36" s="16">
        <f>VLOOKUP($C36,коэффициенты!$E$2:$T$300,5,FALSE)</f>
        <v>0</v>
      </c>
      <c r="J36" s="16">
        <f>VLOOKUP($C36,коэффициенты!$E$2:$T$300,6,FALSE)</f>
        <v>0</v>
      </c>
      <c r="K36" s="16">
        <f>VLOOKUP($C36,коэффициенты!$E$2:$T$300,7,FALSE)</f>
        <v>0</v>
      </c>
      <c r="L36" s="16">
        <f>VLOOKUP($C36,коэффициенты!$E$2:$T$300,8,FALSE)</f>
        <v>0</v>
      </c>
      <c r="M36" s="16">
        <f>VLOOKUP($C36,коэффициенты!$E$2:$T$300,9,FALSE)</f>
        <v>60</v>
      </c>
      <c r="N36" s="16">
        <f>VLOOKUP($C36,коэффициенты!$E$2:$T$300,10,FALSE)</f>
        <v>0</v>
      </c>
      <c r="O36" s="16">
        <f>VLOOKUP($C36,коэффициенты!$E$2:$T$300,11,FALSE)</f>
        <v>0</v>
      </c>
      <c r="P36" s="16">
        <f>VLOOKUP($C36,коэффициенты!$E$2:$T$300,12,FALSE)</f>
        <v>150</v>
      </c>
      <c r="Q36" s="16">
        <f>VLOOKUP($C36,коэффициенты!$E$2:$T$300,13,FALSE)</f>
        <v>20</v>
      </c>
      <c r="R36" s="16">
        <f>VLOOKUP($C36,коэффициенты!$E$2:$T$300,14,FALSE)</f>
        <v>12</v>
      </c>
      <c r="S36" s="16">
        <f>VLOOKUP($C36,коэффициенты!$E$2:$T$300,15,FALSE)</f>
        <v>30</v>
      </c>
      <c r="T36" s="16">
        <f>VLOOKUP($C36,коэффициенты!$E$2:$T$300,16,FALSE)</f>
        <v>120</v>
      </c>
      <c r="U36" s="15">
        <f>D36-E36+TIME(0,F36+G36,0)+H36+TIME(0,SUM(I36:L36),0)-TIME(0,SUM(M36:T36),0)</f>
        <v>0.650636574074074</v>
      </c>
      <c r="V36" s="9">
        <v>0.06621527777777779</v>
      </c>
      <c r="W36" s="31">
        <v>0.06621527777777779</v>
      </c>
      <c r="X36" s="39">
        <v>0.06758101851851851</v>
      </c>
      <c r="Y36" s="36">
        <v>0.09976851851851852</v>
      </c>
      <c r="Z36" s="39">
        <v>0.14296296296296296</v>
      </c>
      <c r="AA36" s="36">
        <v>0.1646875</v>
      </c>
      <c r="AB36" s="9">
        <v>0.17359953703703704</v>
      </c>
      <c r="AC36" s="39"/>
      <c r="AD36" s="43">
        <v>0.2333912037037037</v>
      </c>
      <c r="AE36" s="36">
        <v>0.25600694444444444</v>
      </c>
      <c r="AF36" s="31">
        <v>0.25600694444444444</v>
      </c>
      <c r="AG36" s="39">
        <v>0.256400462962963</v>
      </c>
      <c r="AH36" s="36">
        <v>0.2942708333333333</v>
      </c>
      <c r="AI36" s="9">
        <v>0.2946064814814815</v>
      </c>
      <c r="AJ36" s="9">
        <v>0.29540509259259257</v>
      </c>
      <c r="AK36" s="9">
        <v>0.2949537037037037</v>
      </c>
      <c r="AL36" s="39">
        <v>0.29561342592592593</v>
      </c>
      <c r="AM36" s="36">
        <v>0.34021990740740743</v>
      </c>
      <c r="AN36" s="31">
        <v>0.34021990740740743</v>
      </c>
      <c r="AO36" s="39">
        <v>0.35084490740740737</v>
      </c>
      <c r="AP36" s="36">
        <v>0.3608564814814815</v>
      </c>
      <c r="AQ36" s="39">
        <v>0.38135416666666666</v>
      </c>
      <c r="AR36" s="36">
        <v>0.3092361111111111</v>
      </c>
      <c r="AS36" s="9">
        <v>0.3281134259259259</v>
      </c>
      <c r="AT36" s="39">
        <v>0.3281134259259259</v>
      </c>
      <c r="AU36" s="36">
        <v>0.3935648148148148</v>
      </c>
      <c r="AV36" s="31">
        <v>0.3935648148148148</v>
      </c>
      <c r="AW36" s="9">
        <v>0.39391203703703703</v>
      </c>
    </row>
    <row r="37" spans="1:49" ht="13.5">
      <c r="A37" s="44">
        <v>34</v>
      </c>
      <c r="B37" s="7" t="s">
        <v>216</v>
      </c>
      <c r="C37" s="8" t="s">
        <v>498</v>
      </c>
      <c r="D37" s="8" t="s">
        <v>217</v>
      </c>
      <c r="E37" s="9">
        <f>W37-V37+AB37-AA37+AF37-AE37+AN37-AM37+AV37-AU37</f>
        <v>0.019143518518518476</v>
      </c>
      <c r="F37" s="20">
        <f>(10-COUNT(V37,Y37,AA37,AD37,AE37,AH37,AM37,AP37,AR37,AU37))*коэффициенты!$B$2</f>
        <v>0</v>
      </c>
      <c r="G37" s="16">
        <f>((SIGN(X37)*-1)+1)*коэффициенты!$B$3+((SIGN(Z37)*-1)+1)*коэффициенты!$B$4+((SIGN(AC37)*-1)+1)*коэффициенты!$B$5+((SIGN(AG37)*-1)+1)*коэффициенты!$B$6+((SIGN(AL37)*-1)+1)*коэффициенты!$B$7+((SIGN(AI37)*-1)+1)*коэффициенты!$B$8+((SIGN(AJ37)*-1)+1)*коэффициенты!$B$8+((SIGN(AK37)*-1)+1)*коэффициенты!$B$8+((SIGN(AO37)*-1)+1)*коэффициенты!$B$9+((SIGN(AQ37)*-1)+1)*коэффициенты!$B$10+((SIGN(AS37)*-1)+1)*коэффициенты!$B$11+((SIGN(AT37)*-1)+1)*коэффициенты!$B$12+((SIGN(AW37)*-1)+1)*коэффициенты!$B$13</f>
        <v>0</v>
      </c>
      <c r="H37" s="23">
        <f>IF(X37&gt;0,(X37-W37)*коэффициенты!$B$21)+IF(Z37&gt;0,(Z37-Y37)*коэффициенты!$B$22)+IF(AC37&gt;0,(AC37-AB37)*коэффициенты!$B$23)+IF(AG37&gt;0,(AG37-AF37)*коэффициенты!$B$24)+IF(AL37&gt;0,(AL37-AH37)*коэффициенты!$B$25)+IF(AO37&gt;0,(AO37-AN37)*коэффициенты!$B$26)+IF(AS37&gt;0,(AS37-AR37)*коэффициенты!$B$27)+IF(AW37&gt;0,(AW37-AV37)*коэффициенты!$B$28)</f>
        <v>0.4318171296296298</v>
      </c>
      <c r="I37" s="16">
        <f>VLOOKUP($C37,коэффициенты!$E$2:$T$300,5,FALSE)</f>
        <v>0</v>
      </c>
      <c r="J37" s="16">
        <f>VLOOKUP($C37,коэффициенты!$E$2:$T$300,6,FALSE)</f>
        <v>0</v>
      </c>
      <c r="K37" s="16">
        <f>VLOOKUP($C37,коэффициенты!$E$2:$T$300,7,FALSE)</f>
        <v>0</v>
      </c>
      <c r="L37" s="16">
        <f>VLOOKUP($C37,коэффициенты!$E$2:$T$300,8,FALSE)</f>
        <v>0</v>
      </c>
      <c r="M37" s="16">
        <f>VLOOKUP($C37,коэффициенты!$E$2:$T$300,9,FALSE)</f>
        <v>60</v>
      </c>
      <c r="N37" s="16">
        <f>VLOOKUP($C37,коэффициенты!$E$2:$T$300,10,FALSE)</f>
        <v>0</v>
      </c>
      <c r="O37" s="16">
        <f>VLOOKUP($C37,коэффициенты!$E$2:$T$300,11,FALSE)</f>
        <v>0</v>
      </c>
      <c r="P37" s="16">
        <f>VLOOKUP($C37,коэффициенты!$E$2:$T$300,12,FALSE)</f>
        <v>150</v>
      </c>
      <c r="Q37" s="16">
        <f>VLOOKUP($C37,коэффициенты!$E$2:$T$300,13,FALSE)</f>
        <v>20</v>
      </c>
      <c r="R37" s="16">
        <f>VLOOKUP($C37,коэффициенты!$E$2:$T$300,14,FALSE)</f>
        <v>12</v>
      </c>
      <c r="S37" s="16">
        <f>VLOOKUP($C37,коэффициенты!$E$2:$T$300,15,FALSE)</f>
        <v>0</v>
      </c>
      <c r="T37" s="16">
        <f>VLOOKUP($C37,коэффициенты!$E$2:$T$300,16,FALSE)</f>
        <v>0</v>
      </c>
      <c r="U37" s="15">
        <f>D37-E37+TIME(0,F37+G37,0)+H37+TIME(0,SUM(I37:L37),0)-TIME(0,SUM(M37:T37),0)</f>
        <v>0.6630555555555558</v>
      </c>
      <c r="V37" s="9">
        <v>0.053564814814814815</v>
      </c>
      <c r="W37" s="31">
        <v>0.053564814814814815</v>
      </c>
      <c r="X37" s="39">
        <v>0.054293981481481485</v>
      </c>
      <c r="Y37" s="36">
        <v>0.07342592592592594</v>
      </c>
      <c r="Z37" s="39">
        <v>0.11069444444444444</v>
      </c>
      <c r="AA37" s="36">
        <v>0.1317939814814815</v>
      </c>
      <c r="AB37" s="9">
        <v>0.1509375</v>
      </c>
      <c r="AC37" s="39">
        <v>0.1530439814814815</v>
      </c>
      <c r="AD37" s="43">
        <v>0.20510416666666667</v>
      </c>
      <c r="AE37" s="36">
        <v>0.24042824074074076</v>
      </c>
      <c r="AF37" s="31">
        <v>0.24042824074074076</v>
      </c>
      <c r="AG37" s="39">
        <v>0.24082175925925928</v>
      </c>
      <c r="AH37" s="36">
        <v>0.2717939814814815</v>
      </c>
      <c r="AI37" s="9">
        <v>0.2720138888888889</v>
      </c>
      <c r="AJ37" s="9">
        <v>0.27265046296296297</v>
      </c>
      <c r="AK37" s="9">
        <v>0.272349537037037</v>
      </c>
      <c r="AL37" s="39">
        <v>0.2728240740740741</v>
      </c>
      <c r="AM37" s="36">
        <v>0.34325231481481483</v>
      </c>
      <c r="AN37" s="31">
        <v>0.34325231481481483</v>
      </c>
      <c r="AO37" s="39">
        <v>0.36344907407407406</v>
      </c>
      <c r="AP37" s="36">
        <v>0.3688194444444444</v>
      </c>
      <c r="AQ37" s="39">
        <v>0.37319444444444444</v>
      </c>
      <c r="AR37" s="36">
        <v>0.30354166666666665</v>
      </c>
      <c r="AS37" s="9">
        <v>0.32143518518518516</v>
      </c>
      <c r="AT37" s="9">
        <v>0.3217476851851852</v>
      </c>
      <c r="AU37" s="36">
        <v>0.38313657407407403</v>
      </c>
      <c r="AV37" s="31">
        <v>0.38313657407407403</v>
      </c>
      <c r="AW37" s="9">
        <v>0.38351851851851854</v>
      </c>
    </row>
    <row r="38" spans="1:49" ht="13.5">
      <c r="A38" s="44">
        <v>35</v>
      </c>
      <c r="B38" s="7" t="s">
        <v>288</v>
      </c>
      <c r="C38" s="8" t="s">
        <v>496</v>
      </c>
      <c r="D38" s="8" t="s">
        <v>218</v>
      </c>
      <c r="E38" s="9">
        <f>W38-V38+AB38-AA38+AF38-AE38+AN38-AM38+AV38-AU38</f>
        <v>0.016481481481481486</v>
      </c>
      <c r="F38" s="20">
        <f>(10-COUNT(V38,Y38,AA38,AD38,AE38,AH38,AM38,AP38,AR38,AU38))*коэффициенты!$B$2</f>
        <v>0</v>
      </c>
      <c r="G38" s="16">
        <f>((SIGN(X38)*-1)+1)*коэффициенты!$B$3+((SIGN(Z38)*-1)+1)*коэффициенты!$B$4+((SIGN(AC38)*-1)+1)*коэффициенты!$B$5+((SIGN(AG38)*-1)+1)*коэффициенты!$B$6+((SIGN(AL38)*-1)+1)*коэффициенты!$B$7+((SIGN(AI38)*-1)+1)*коэффициенты!$B$8+((SIGN(AJ38)*-1)+1)*коэффициенты!$B$8+((SIGN(AK38)*-1)+1)*коэффициенты!$B$8+((SIGN(AO38)*-1)+1)*коэффициенты!$B$9+((SIGN(AQ38)*-1)+1)*коэффициенты!$B$10+((SIGN(AS38)*-1)+1)*коэффициенты!$B$11+((SIGN(AT38)*-1)+1)*коэффициенты!$B$12+((SIGN(AW38)*-1)+1)*коэффициенты!$B$13</f>
        <v>0</v>
      </c>
      <c r="H38" s="23">
        <f>IF(X38&gt;0,(X38-W38)*коэффициенты!$B$21)+IF(Z38&gt;0,(Z38-Y38)*коэффициенты!$B$22)+IF(AC38&gt;0,(AC38-AB38)*коэффициенты!$B$23)+IF(AG38&gt;0,(AG38-AF38)*коэффициенты!$B$24)+IF(AL38&gt;0,(AL38-AH38)*коэффициенты!$B$25)+IF(AO38&gt;0,(AO38-AN38)*коэффициенты!$B$26)+IF(AS38&gt;0,(AS38-AR38)*коэффициенты!$B$27)+IF(AW38&gt;0,(AW38-AV38)*коэффициенты!$B$28)</f>
        <v>0.364664351851852</v>
      </c>
      <c r="I38" s="16">
        <f>VLOOKUP($C38,коэффициенты!$E$2:$T$300,5,FALSE)</f>
        <v>120</v>
      </c>
      <c r="J38" s="16">
        <f>VLOOKUP($C38,коэффициенты!$E$2:$T$300,6,FALSE)</f>
        <v>0</v>
      </c>
      <c r="K38" s="16">
        <f>VLOOKUP($C38,коэффициенты!$E$2:$T$300,7,FALSE)</f>
        <v>0</v>
      </c>
      <c r="L38" s="16">
        <f>VLOOKUP($C38,коэффициенты!$E$2:$T$300,8,FALSE)</f>
        <v>0</v>
      </c>
      <c r="M38" s="16">
        <f>VLOOKUP($C38,коэффициенты!$E$2:$T$300,9,FALSE)</f>
        <v>60</v>
      </c>
      <c r="N38" s="16">
        <f>VLOOKUP($C38,коэффициенты!$E$2:$T$300,10,FALSE)</f>
        <v>0</v>
      </c>
      <c r="O38" s="16">
        <f>VLOOKUP($C38,коэффициенты!$E$2:$T$300,11,FALSE)</f>
        <v>0</v>
      </c>
      <c r="P38" s="16">
        <f>VLOOKUP($C38,коэффициенты!$E$2:$T$300,12,FALSE)</f>
        <v>150</v>
      </c>
      <c r="Q38" s="16">
        <f>VLOOKUP($C38,коэффициенты!$E$2:$T$300,13,FALSE)</f>
        <v>20</v>
      </c>
      <c r="R38" s="16">
        <f>VLOOKUP($C38,коэффициенты!$E$2:$T$300,14,FALSE)</f>
        <v>12</v>
      </c>
      <c r="S38" s="16">
        <f>VLOOKUP($C38,коэффициенты!$E$2:$T$300,15,FALSE)</f>
        <v>30</v>
      </c>
      <c r="T38" s="16">
        <f>VLOOKUP($C38,коэффициенты!$E$2:$T$300,16,FALSE)</f>
        <v>0</v>
      </c>
      <c r="U38" s="15">
        <f>D38-E38+TIME(0,F38+G38,0)+H38+TIME(0,SUM(I38:L38),0)-TIME(0,SUM(M38:T38),0)</f>
        <v>0.6630671296296298</v>
      </c>
      <c r="V38" s="9">
        <v>0.07578703703703704</v>
      </c>
      <c r="W38" s="9">
        <v>0.07671296296296297</v>
      </c>
      <c r="X38" s="39">
        <v>0.07755787037037037</v>
      </c>
      <c r="Y38" s="36">
        <v>0.09898148148148149</v>
      </c>
      <c r="Z38" s="39">
        <v>0.12931712962962963</v>
      </c>
      <c r="AA38" s="36">
        <v>0.14787037037037037</v>
      </c>
      <c r="AB38" s="9">
        <v>0.16342592592592595</v>
      </c>
      <c r="AC38" s="39">
        <v>0.1695601851851852</v>
      </c>
      <c r="AD38" s="43">
        <v>0.22881944444444444</v>
      </c>
      <c r="AE38" s="36">
        <v>0.25516203703703705</v>
      </c>
      <c r="AF38" s="31">
        <v>0.25516203703703705</v>
      </c>
      <c r="AG38" s="39">
        <v>0.2556481481481481</v>
      </c>
      <c r="AH38" s="36">
        <v>0.29399305555555555</v>
      </c>
      <c r="AI38" s="9">
        <v>0.2942939814814815</v>
      </c>
      <c r="AJ38" s="9">
        <v>0.29458333333333336</v>
      </c>
      <c r="AK38" s="9">
        <v>0.2950347222222222</v>
      </c>
      <c r="AL38" s="39">
        <v>0.2954861111111111</v>
      </c>
      <c r="AM38" s="36">
        <v>0.34914351851851855</v>
      </c>
      <c r="AN38" s="31">
        <v>0.34914351851851855</v>
      </c>
      <c r="AO38" s="39">
        <v>0.36119212962962965</v>
      </c>
      <c r="AP38" s="36">
        <v>0.3674189814814815</v>
      </c>
      <c r="AQ38" s="39">
        <v>0.3881365740740741</v>
      </c>
      <c r="AR38" s="36">
        <v>0.3143634259259259</v>
      </c>
      <c r="AS38" s="9">
        <v>0.3363541666666667</v>
      </c>
      <c r="AT38" s="9">
        <v>0.3363541666666667</v>
      </c>
      <c r="AU38" s="36">
        <v>0.39875</v>
      </c>
      <c r="AV38" s="31">
        <v>0.39875</v>
      </c>
      <c r="AW38" s="9">
        <v>0.3991550925925926</v>
      </c>
    </row>
    <row r="39" spans="1:49" ht="13.5">
      <c r="A39" s="44">
        <v>36</v>
      </c>
      <c r="B39" s="7" t="s">
        <v>281</v>
      </c>
      <c r="C39" s="8" t="s">
        <v>480</v>
      </c>
      <c r="D39" s="8" t="s">
        <v>194</v>
      </c>
      <c r="E39" s="9">
        <f>W39-V39+AB39-AA39+AF39-AE39+AN39-AM39+AV39-AU39</f>
        <v>0.019120370370370343</v>
      </c>
      <c r="F39" s="20">
        <f>(10-COUNT(V39,Y39,AA39,AD39,AE39,AH39,AM39,AP39,AR39,AU39))*коэффициенты!$B$2</f>
        <v>0</v>
      </c>
      <c r="G39" s="16">
        <f>((SIGN(X39)*-1)+1)*коэффициенты!$B$3+((SIGN(Z39)*-1)+1)*коэффициенты!$B$4+((SIGN(AC39)*-1)+1)*коэффициенты!$B$5+((SIGN(AG39)*-1)+1)*коэффициенты!$B$6+((SIGN(AL39)*-1)+1)*коэффициенты!$B$7+((SIGN(AI39)*-1)+1)*коэффициенты!$B$8+((SIGN(AJ39)*-1)+1)*коэффициенты!$B$8+((SIGN(AK39)*-1)+1)*коэффициенты!$B$8+((SIGN(AO39)*-1)+1)*коэффициенты!$B$9+((SIGN(AQ39)*-1)+1)*коэффициенты!$B$10+((SIGN(AS39)*-1)+1)*коэффициенты!$B$11+((SIGN(AT39)*-1)+1)*коэффициенты!$B$12+((SIGN(AW39)*-1)+1)*коэффициенты!$B$13</f>
        <v>120</v>
      </c>
      <c r="H39" s="23">
        <f>IF(X39&gt;0,(X39-W39)*коэффициенты!$B$21)+IF(Z39&gt;0,(Z39-Y39)*коэффициенты!$B$22)+IF(AC39&gt;0,(AC39-AB39)*коэффициенты!$B$23)+IF(AG39&gt;0,(AG39-AF39)*коэффициенты!$B$24)+IF(AL39&gt;0,(AL39-AH39)*коэффициенты!$B$25)+IF(AO39&gt;0,(AO39-AN39)*коэффициенты!$B$26)+IF(AS39&gt;0,(AS39-AR39)*коэффициенты!$B$27)+IF(AW39&gt;0,(AW39-AV39)*коэффициенты!$B$28)</f>
        <v>0.43503472222222184</v>
      </c>
      <c r="I39" s="16">
        <f>VLOOKUP($C39,коэффициенты!$E$2:$T$300,5,FALSE)</f>
        <v>0</v>
      </c>
      <c r="J39" s="16">
        <f>VLOOKUP($C39,коэффициенты!$E$2:$T$300,6,FALSE)</f>
        <v>0</v>
      </c>
      <c r="K39" s="16">
        <f>VLOOKUP($C39,коэффициенты!$E$2:$T$300,7,FALSE)</f>
        <v>0</v>
      </c>
      <c r="L39" s="16">
        <f>VLOOKUP($C39,коэффициенты!$E$2:$T$300,8,FALSE)</f>
        <v>0</v>
      </c>
      <c r="M39" s="16">
        <f>VLOOKUP($C39,коэффициенты!$E$2:$T$300,9,FALSE)</f>
        <v>60</v>
      </c>
      <c r="N39" s="16">
        <f>VLOOKUP($C39,коэффициенты!$E$2:$T$300,10,FALSE)</f>
        <v>0</v>
      </c>
      <c r="O39" s="16">
        <f>VLOOKUP($C39,коэффициенты!$E$2:$T$300,11,FALSE)</f>
        <v>0</v>
      </c>
      <c r="P39" s="16">
        <f>VLOOKUP($C39,коэффициенты!$E$2:$T$300,12,FALSE)</f>
        <v>90</v>
      </c>
      <c r="Q39" s="16">
        <f>VLOOKUP($C39,коэффициенты!$E$2:$T$300,13,FALSE)</f>
        <v>20</v>
      </c>
      <c r="R39" s="16">
        <f>VLOOKUP($C39,коэффициенты!$E$2:$T$300,14,FALSE)</f>
        <v>12</v>
      </c>
      <c r="S39" s="16">
        <f>VLOOKUP($C39,коэффициенты!$E$2:$T$300,15,FALSE)</f>
        <v>30</v>
      </c>
      <c r="T39" s="16">
        <f>VLOOKUP($C39,коэффициенты!$E$2:$T$300,16,FALSE)</f>
        <v>120</v>
      </c>
      <c r="U39" s="15">
        <f>D39-E39+TIME(0,F39+G39,0)+H39+TIME(0,SUM(I39:L39),0)-TIME(0,SUM(M39:T39),0)</f>
        <v>0.6665162037037035</v>
      </c>
      <c r="V39" s="9">
        <v>0.06913194444444444</v>
      </c>
      <c r="W39" s="31">
        <v>0.06913194444444444</v>
      </c>
      <c r="X39" s="39">
        <v>0.07049768518518519</v>
      </c>
      <c r="Y39" s="36">
        <v>0.08765046296296297</v>
      </c>
      <c r="Z39" s="39">
        <v>0.1279861111111111</v>
      </c>
      <c r="AA39" s="36">
        <v>0.14005787037037037</v>
      </c>
      <c r="AB39" s="9">
        <v>0.15611111111111112</v>
      </c>
      <c r="AC39" s="39">
        <v>0.15951388888888887</v>
      </c>
      <c r="AD39" s="43">
        <v>0.20518518518518516</v>
      </c>
      <c r="AE39" s="36">
        <v>0.22299768518518517</v>
      </c>
      <c r="AF39" s="31">
        <v>0.22299768518518517</v>
      </c>
      <c r="AG39" s="39">
        <v>0.22341435185185185</v>
      </c>
      <c r="AH39" s="36">
        <v>0.2549074074074074</v>
      </c>
      <c r="AI39" s="9">
        <v>0.2559375</v>
      </c>
      <c r="AJ39" s="9">
        <v>0.25510416666666663</v>
      </c>
      <c r="AK39" s="9">
        <v>0.2554282407407407</v>
      </c>
      <c r="AL39" s="39">
        <v>0.2561689814814815</v>
      </c>
      <c r="AM39" s="36">
        <v>0.30597222222222226</v>
      </c>
      <c r="AN39" s="31">
        <v>0.30597222222222226</v>
      </c>
      <c r="AO39" s="39">
        <v>0.32068287037037035</v>
      </c>
      <c r="AP39" s="36">
        <v>0.3283564814814815</v>
      </c>
      <c r="AQ39" s="39"/>
      <c r="AR39" s="36">
        <v>0.2712615740740741</v>
      </c>
      <c r="AS39" s="9">
        <v>0.29271990740740744</v>
      </c>
      <c r="AT39" s="39">
        <v>0.29271990740740744</v>
      </c>
      <c r="AU39" s="36">
        <v>0.35755787037037035</v>
      </c>
      <c r="AV39" s="9">
        <v>0.360625</v>
      </c>
      <c r="AW39" s="9">
        <v>0.3611689814814815</v>
      </c>
    </row>
    <row r="40" spans="1:49" ht="13.5">
      <c r="A40" s="44">
        <v>37</v>
      </c>
      <c r="B40" s="7" t="s">
        <v>258</v>
      </c>
      <c r="C40" s="8" t="s">
        <v>348</v>
      </c>
      <c r="D40" s="8" t="s">
        <v>259</v>
      </c>
      <c r="E40" s="9">
        <f>W40-V40+AB40-AA40+AF40-AE40+AN40-AM40+AV40-AU40</f>
        <v>0.00462962962962965</v>
      </c>
      <c r="F40" s="20">
        <f>(10-COUNT(V40,Y40,AA40,AD40,AE40,AH40,AM40,AP40,AR40,AU40))*коэффициенты!$B$2</f>
        <v>0</v>
      </c>
      <c r="G40" s="16">
        <f>((SIGN(X40)*-1)+1)*коэффициенты!$B$3+((SIGN(Z40)*-1)+1)*коэффициенты!$B$4+((SIGN(AC40)*-1)+1)*коэффициенты!$B$5+((SIGN(AG40)*-1)+1)*коэффициенты!$B$6+((SIGN(AL40)*-1)+1)*коэффициенты!$B$7+((SIGN(AI40)*-1)+1)*коэффициенты!$B$8+((SIGN(AJ40)*-1)+1)*коэффициенты!$B$8+((SIGN(AK40)*-1)+1)*коэффициенты!$B$8+((SIGN(AO40)*-1)+1)*коэффициенты!$B$9+((SIGN(AQ40)*-1)+1)*коэффициенты!$B$10+((SIGN(AS40)*-1)+1)*коэффициенты!$B$11+((SIGN(AT40)*-1)+1)*коэффициенты!$B$12+((SIGN(AW40)*-1)+1)*коэффициенты!$B$13</f>
        <v>120</v>
      </c>
      <c r="H40" s="23">
        <f>IF(X40&gt;0,(X40-W40)*коэффициенты!$B$21)+IF(Z40&gt;0,(Z40-Y40)*коэффициенты!$B$22)+IF(AC40&gt;0,(AC40-AB40)*коэффициенты!$B$23)+IF(AG40&gt;0,(AG40-AF40)*коэффициенты!$B$24)+IF(AL40&gt;0,(AL40-AH40)*коэффициенты!$B$25)+IF(AO40&gt;0,(AO40-AN40)*коэффициенты!$B$26)+IF(AS40&gt;0,(AS40-AR40)*коэффициенты!$B$27)+IF(AW40&gt;0,(AW40-AV40)*коэффициенты!$B$28)</f>
        <v>0.371516203703704</v>
      </c>
      <c r="I40" s="16">
        <f>VLOOKUP($C40,коэффициенты!$E$2:$T$300,5,FALSE)</f>
        <v>0</v>
      </c>
      <c r="J40" s="16">
        <f>VLOOKUP($C40,коэффициенты!$E$2:$T$300,6,FALSE)</f>
        <v>0</v>
      </c>
      <c r="K40" s="16">
        <f>VLOOKUP($C40,коэффициенты!$E$2:$T$300,7,FALSE)</f>
        <v>0</v>
      </c>
      <c r="L40" s="16">
        <f>VLOOKUP($C40,коэффициенты!$E$2:$T$300,8,FALSE)</f>
        <v>0</v>
      </c>
      <c r="M40" s="16">
        <f>VLOOKUP($C40,коэффициенты!$E$2:$T$300,9,FALSE)</f>
        <v>60</v>
      </c>
      <c r="N40" s="16">
        <f>VLOOKUP($C40,коэффициенты!$E$2:$T$300,10,FALSE)</f>
        <v>0</v>
      </c>
      <c r="O40" s="16">
        <f>VLOOKUP($C40,коэффициенты!$E$2:$T$300,11,FALSE)</f>
        <v>0</v>
      </c>
      <c r="P40" s="16">
        <f>VLOOKUP($C40,коэффициенты!$E$2:$T$300,12,FALSE)</f>
        <v>90</v>
      </c>
      <c r="Q40" s="16">
        <f>VLOOKUP($C40,коэффициенты!$E$2:$T$300,13,FALSE)</f>
        <v>20</v>
      </c>
      <c r="R40" s="16">
        <f>VLOOKUP($C40,коэффициенты!$E$2:$T$300,14,FALSE)</f>
        <v>12</v>
      </c>
      <c r="S40" s="16">
        <f>VLOOKUP($C40,коэффициенты!$E$2:$T$300,15,FALSE)</f>
        <v>30</v>
      </c>
      <c r="T40" s="16">
        <f>VLOOKUP($C40,коэффициенты!$E$2:$T$300,16,FALSE)</f>
        <v>120</v>
      </c>
      <c r="U40" s="15">
        <f>D40-E40+TIME(0,F40+G40,0)+H40+TIME(0,SUM(I40:L40),0)-TIME(0,SUM(M40:T40),0)</f>
        <v>0.6845833333333337</v>
      </c>
      <c r="V40" s="9">
        <v>0.08966435185185186</v>
      </c>
      <c r="W40" s="31">
        <v>0.08966435185185186</v>
      </c>
      <c r="X40" s="39">
        <v>0.09065972222222222</v>
      </c>
      <c r="Y40" s="36">
        <v>0.11726851851851851</v>
      </c>
      <c r="Z40" s="39">
        <v>0.1520138888888889</v>
      </c>
      <c r="AA40" s="36">
        <v>0.1732060185185185</v>
      </c>
      <c r="AB40" s="9">
        <v>0.17783564814814815</v>
      </c>
      <c r="AC40" s="39"/>
      <c r="AD40" s="43">
        <v>0.2532986111111111</v>
      </c>
      <c r="AE40" s="36">
        <v>0.2734375</v>
      </c>
      <c r="AF40" s="31">
        <v>0.2734375</v>
      </c>
      <c r="AG40" s="39">
        <v>0.27373842592592595</v>
      </c>
      <c r="AH40" s="36">
        <v>0.3086921296296296</v>
      </c>
      <c r="AI40" s="9">
        <v>0.3090625</v>
      </c>
      <c r="AJ40" s="9">
        <v>0.3098148148148148</v>
      </c>
      <c r="AK40" s="9">
        <v>0.30953703703703705</v>
      </c>
      <c r="AL40" s="39">
        <v>0.31</v>
      </c>
      <c r="AM40" s="36">
        <v>0.3643634259259259</v>
      </c>
      <c r="AN40" s="31">
        <v>0.3643634259259259</v>
      </c>
      <c r="AO40" s="39">
        <v>0.37371527777777774</v>
      </c>
      <c r="AP40" s="36">
        <v>0.3980787037037037</v>
      </c>
      <c r="AQ40" s="39">
        <v>0.4163773148148148</v>
      </c>
      <c r="AR40" s="36">
        <v>0.3277662037037037</v>
      </c>
      <c r="AS40" s="9">
        <v>0.3495949074074074</v>
      </c>
      <c r="AT40" s="9">
        <v>0.3440856481481482</v>
      </c>
      <c r="AU40" s="36">
        <v>0.42726851851851855</v>
      </c>
      <c r="AV40" s="31">
        <v>0.42726851851851855</v>
      </c>
      <c r="AW40" s="9">
        <v>0.42788194444444444</v>
      </c>
    </row>
    <row r="41" spans="1:49" ht="13.5">
      <c r="A41" s="44">
        <v>38</v>
      </c>
      <c r="B41" s="7" t="s">
        <v>207</v>
      </c>
      <c r="C41" s="8" t="s">
        <v>500</v>
      </c>
      <c r="D41" s="8" t="s">
        <v>208</v>
      </c>
      <c r="E41" s="9">
        <f>W41-V41+AB41-AA41+AF41-AE41+AN41-AM41+AV41-AU41</f>
        <v>0.019224537037037026</v>
      </c>
      <c r="F41" s="20">
        <f>(10-COUNT(V41,Y41,AA41,AD41,AE41,AH41,AM41,AP41,AR41,AU41))*коэффициенты!$B$2</f>
        <v>0</v>
      </c>
      <c r="G41" s="16">
        <f>((SIGN(X41)*-1)+1)*коэффициенты!$B$3+((SIGN(Z41)*-1)+1)*коэффициенты!$B$4+((SIGN(AC41)*-1)+1)*коэффициенты!$B$5+((SIGN(AG41)*-1)+1)*коэффициенты!$B$6+((SIGN(AL41)*-1)+1)*коэффициенты!$B$7+((SIGN(AI41)*-1)+1)*коэффициенты!$B$8+((SIGN(AJ41)*-1)+1)*коэффициенты!$B$8+((SIGN(AK41)*-1)+1)*коэффициенты!$B$8+((SIGN(AO41)*-1)+1)*коэффициенты!$B$9+((SIGN(AQ41)*-1)+1)*коэффициенты!$B$10+((SIGN(AS41)*-1)+1)*коэффициенты!$B$11+((SIGN(AT41)*-1)+1)*коэффициенты!$B$12+((SIGN(AW41)*-1)+1)*коэффициенты!$B$13</f>
        <v>0</v>
      </c>
      <c r="H41" s="23">
        <f>IF(X41&gt;0,(X41-W41)*коэффициенты!$B$21)+IF(Z41&gt;0,(Z41-Y41)*коэффициенты!$B$22)+IF(AC41&gt;0,(AC41-AB41)*коэффициенты!$B$23)+IF(AG41&gt;0,(AG41-AF41)*коэффициенты!$B$24)+IF(AL41&gt;0,(AL41-AH41)*коэффициенты!$B$25)+IF(AO41&gt;0,(AO41-AN41)*коэффициенты!$B$26)+IF(AS41&gt;0,(AS41-AR41)*коэффициенты!$B$27)+IF(AW41&gt;0,(AW41-AV41)*коэффициенты!$B$28)</f>
        <v>0.40025462962962893</v>
      </c>
      <c r="I41" s="16">
        <f>VLOOKUP($C41,коэффициенты!$E$2:$T$300,5,FALSE)</f>
        <v>0</v>
      </c>
      <c r="J41" s="16">
        <f>VLOOKUP($C41,коэффициенты!$E$2:$T$300,6,FALSE)</f>
        <v>0</v>
      </c>
      <c r="K41" s="16">
        <f>VLOOKUP($C41,коэффициенты!$E$2:$T$300,7,FALSE)</f>
        <v>0</v>
      </c>
      <c r="L41" s="16">
        <f>VLOOKUP($C41,коэффициенты!$E$2:$T$300,8,FALSE)</f>
        <v>240</v>
      </c>
      <c r="M41" s="16">
        <f>VLOOKUP($C41,коэффициенты!$E$2:$T$300,9,FALSE)</f>
        <v>60</v>
      </c>
      <c r="N41" s="16">
        <f>VLOOKUP($C41,коэффициенты!$E$2:$T$300,10,FALSE)</f>
        <v>0</v>
      </c>
      <c r="O41" s="16">
        <f>VLOOKUP($C41,коэффициенты!$E$2:$T$300,11,FALSE)</f>
        <v>0</v>
      </c>
      <c r="P41" s="16">
        <f>VLOOKUP($C41,коэффициенты!$E$2:$T$300,12,FALSE)</f>
        <v>150</v>
      </c>
      <c r="Q41" s="16">
        <f>VLOOKUP($C41,коэффициенты!$E$2:$T$300,13,FALSE)</f>
        <v>20</v>
      </c>
      <c r="R41" s="16">
        <f>VLOOKUP($C41,коэффициенты!$E$2:$T$300,14,FALSE)</f>
        <v>12</v>
      </c>
      <c r="S41" s="16">
        <f>VLOOKUP($C41,коэффициенты!$E$2:$T$300,15,FALSE)</f>
        <v>30</v>
      </c>
      <c r="T41" s="16">
        <f>VLOOKUP($C41,коэффициенты!$E$2:$T$300,16,FALSE)</f>
        <v>120</v>
      </c>
      <c r="U41" s="15">
        <f>D41-E41+TIME(0,F41+G41,0)+H41+TIME(0,SUM(I41:L41),0)-TIME(0,SUM(M41:T41),0)</f>
        <v>0.6869212962962956</v>
      </c>
      <c r="V41" s="9">
        <v>0.06538194444444444</v>
      </c>
      <c r="W41" s="31">
        <v>0.06538194444444444</v>
      </c>
      <c r="X41" s="39">
        <v>0.06599537037037037</v>
      </c>
      <c r="Y41" s="36">
        <v>0.08317129629629628</v>
      </c>
      <c r="Z41" s="39">
        <v>0.12325231481481481</v>
      </c>
      <c r="AA41" s="36">
        <v>0.1359027777777778</v>
      </c>
      <c r="AB41" s="9">
        <v>0.15512731481481482</v>
      </c>
      <c r="AC41" s="39">
        <v>0.15778935185185186</v>
      </c>
      <c r="AD41" s="43">
        <v>0.2136226851851852</v>
      </c>
      <c r="AE41" s="36">
        <v>0.22851851851851854</v>
      </c>
      <c r="AF41" s="31">
        <v>0.22851851851851854</v>
      </c>
      <c r="AG41" s="39">
        <v>0.22892361111111112</v>
      </c>
      <c r="AH41" s="36">
        <v>0.2850462962962963</v>
      </c>
      <c r="AI41" s="9">
        <v>0.2856018518518519</v>
      </c>
      <c r="AJ41" s="9">
        <v>0.28520833333333334</v>
      </c>
      <c r="AK41" s="9">
        <v>0.28622685185185187</v>
      </c>
      <c r="AL41" s="39">
        <v>0.2866435185185185</v>
      </c>
      <c r="AM41" s="36">
        <v>0.35686342592592596</v>
      </c>
      <c r="AN41" s="31">
        <v>0.35686342592592596</v>
      </c>
      <c r="AO41" s="39">
        <v>0.36296296296296293</v>
      </c>
      <c r="AP41" s="36">
        <v>0.34368055555555554</v>
      </c>
      <c r="AQ41" s="39">
        <v>0.34936342592592595</v>
      </c>
      <c r="AR41" s="36">
        <v>0.30408564814814815</v>
      </c>
      <c r="AS41" s="9">
        <v>0.3288888888888889</v>
      </c>
      <c r="AT41" s="39">
        <v>0.3288888888888889</v>
      </c>
      <c r="AU41" s="36">
        <v>0.37659722222222225</v>
      </c>
      <c r="AV41" s="31">
        <v>0.37659722222222225</v>
      </c>
      <c r="AW41" s="9">
        <v>0.3769560185185185</v>
      </c>
    </row>
    <row r="42" spans="1:49" ht="13.5">
      <c r="A42" s="44">
        <v>39</v>
      </c>
      <c r="B42" s="7" t="s">
        <v>225</v>
      </c>
      <c r="C42" s="8" t="s">
        <v>357</v>
      </c>
      <c r="D42" s="8" t="s">
        <v>226</v>
      </c>
      <c r="E42" s="9">
        <f>W42-V42+AB42-AA42+AF42-AE42+AN42-AM42+AV42-AU42</f>
        <v>0.006423611111111116</v>
      </c>
      <c r="F42" s="20">
        <f>(10-COUNT(V42,Y42,AA42,AD42,AE42,AH42,AM42,AP42,AR42,AU42))*коэффициенты!$B$2</f>
        <v>0</v>
      </c>
      <c r="G42" s="16">
        <f>((SIGN(X42)*-1)+1)*коэффициенты!$B$3+((SIGN(Z42)*-1)+1)*коэффициенты!$B$4+((SIGN(AC42)*-1)+1)*коэффициенты!$B$5+((SIGN(AG42)*-1)+1)*коэффициенты!$B$6+((SIGN(AL42)*-1)+1)*коэффициенты!$B$7+((SIGN(AI42)*-1)+1)*коэффициенты!$B$8+((SIGN(AJ42)*-1)+1)*коэффициенты!$B$8+((SIGN(AK42)*-1)+1)*коэффициенты!$B$8+((SIGN(AO42)*-1)+1)*коэффициенты!$B$9+((SIGN(AQ42)*-1)+1)*коэффициенты!$B$10+((SIGN(AS42)*-1)+1)*коэффициенты!$B$11+((SIGN(AT42)*-1)+1)*коэффициенты!$B$12+((SIGN(AW42)*-1)+1)*коэффициенты!$B$13</f>
        <v>120</v>
      </c>
      <c r="H42" s="23">
        <f>IF(X42&gt;0,(X42-W42)*коэффициенты!$B$21)+IF(Z42&gt;0,(Z42-Y42)*коэффициенты!$B$22)+IF(AC42&gt;0,(AC42-AB42)*коэффициенты!$B$23)+IF(AG42&gt;0,(AG42-AF42)*коэффициенты!$B$24)+IF(AL42&gt;0,(AL42-AH42)*коэффициенты!$B$25)+IF(AO42&gt;0,(AO42-AN42)*коэффициенты!$B$26)+IF(AS42&gt;0,(AS42-AR42)*коэффициенты!$B$27)+IF(AW42&gt;0,(AW42-AV42)*коэффициенты!$B$28)</f>
        <v>0.4198958333333337</v>
      </c>
      <c r="I42" s="16">
        <f>VLOOKUP($C42,коэффициенты!$E$2:$T$300,5,FALSE)</f>
        <v>0</v>
      </c>
      <c r="J42" s="16">
        <f>VLOOKUP($C42,коэффициенты!$E$2:$T$300,6,FALSE)</f>
        <v>0</v>
      </c>
      <c r="K42" s="16">
        <f>VLOOKUP($C42,коэффициенты!$E$2:$T$300,7,FALSE)</f>
        <v>0</v>
      </c>
      <c r="L42" s="16">
        <f>VLOOKUP($C42,коэффициенты!$E$2:$T$300,8,FALSE)</f>
        <v>0</v>
      </c>
      <c r="M42" s="16">
        <f>VLOOKUP($C42,коэффициенты!$E$2:$T$300,9,FALSE)</f>
        <v>60</v>
      </c>
      <c r="N42" s="16">
        <f>VLOOKUP($C42,коэффициенты!$E$2:$T$300,10,FALSE)</f>
        <v>0</v>
      </c>
      <c r="O42" s="16">
        <f>VLOOKUP($C42,коэффициенты!$E$2:$T$300,11,FALSE)</f>
        <v>0</v>
      </c>
      <c r="P42" s="16">
        <f>VLOOKUP($C42,коэффициенты!$E$2:$T$300,12,FALSE)</f>
        <v>90</v>
      </c>
      <c r="Q42" s="16">
        <f>VLOOKUP($C42,коэффициенты!$E$2:$T$300,13,FALSE)</f>
        <v>20</v>
      </c>
      <c r="R42" s="16">
        <f>VLOOKUP($C42,коэффициенты!$E$2:$T$300,14,FALSE)</f>
        <v>8</v>
      </c>
      <c r="S42" s="16">
        <f>VLOOKUP($C42,коэффициенты!$E$2:$T$300,15,FALSE)</f>
        <v>30</v>
      </c>
      <c r="T42" s="16">
        <f>VLOOKUP($C42,коэффициенты!$E$2:$T$300,16,FALSE)</f>
        <v>120</v>
      </c>
      <c r="U42" s="15">
        <f>D42-E42+TIME(0,F42+G42,0)+H42+TIME(0,SUM(I42:L42),0)-TIME(0,SUM(M42:T42),0)</f>
        <v>0.6962500000000004</v>
      </c>
      <c r="V42" s="9">
        <v>0.08056712962962963</v>
      </c>
      <c r="W42" s="31">
        <v>0.08056712962962963</v>
      </c>
      <c r="X42" s="39">
        <v>0.08157407407407408</v>
      </c>
      <c r="Y42" s="36">
        <v>0.10164351851851851</v>
      </c>
      <c r="Z42" s="39">
        <v>0.13973379629629631</v>
      </c>
      <c r="AA42" s="36">
        <v>0.15513888888888888</v>
      </c>
      <c r="AB42" s="9">
        <v>0.1615625</v>
      </c>
      <c r="AC42" s="39">
        <v>0.16417824074074075</v>
      </c>
      <c r="AD42" s="43">
        <v>0.22418981481481481</v>
      </c>
      <c r="AE42" s="36">
        <v>0.2541319444444445</v>
      </c>
      <c r="AF42" s="31">
        <v>0.2541319444444445</v>
      </c>
      <c r="AG42" s="39">
        <v>0.25452546296296297</v>
      </c>
      <c r="AH42" s="36">
        <v>0.29149305555555555</v>
      </c>
      <c r="AI42" s="9">
        <v>0.2918287037037037</v>
      </c>
      <c r="AJ42" s="9">
        <v>0.292662037037037</v>
      </c>
      <c r="AK42" s="9">
        <v>0.2921990740740741</v>
      </c>
      <c r="AL42" s="39">
        <v>0.2928703703703704</v>
      </c>
      <c r="AM42" s="36">
        <v>0.36021990740740745</v>
      </c>
      <c r="AN42" s="31">
        <v>0.36021990740740745</v>
      </c>
      <c r="AO42" s="39">
        <v>0.3725115740740741</v>
      </c>
      <c r="AP42" s="36">
        <v>0.3534953703703703</v>
      </c>
      <c r="AQ42" s="39"/>
      <c r="AR42" s="36">
        <v>0.319375</v>
      </c>
      <c r="AS42" s="9">
        <v>0.3436111111111111</v>
      </c>
      <c r="AT42" s="9">
        <v>0.34377314814814813</v>
      </c>
      <c r="AU42" s="36">
        <v>0.3850925925925926</v>
      </c>
      <c r="AV42" s="31">
        <v>0.3850925925925926</v>
      </c>
      <c r="AW42" s="9">
        <v>0.3857291666666667</v>
      </c>
    </row>
    <row r="43" spans="1:49" ht="13.5">
      <c r="A43" s="44">
        <v>40</v>
      </c>
      <c r="B43" s="7" t="s">
        <v>282</v>
      </c>
      <c r="C43" s="8" t="s">
        <v>358</v>
      </c>
      <c r="D43" s="8" t="s">
        <v>262</v>
      </c>
      <c r="E43" s="9">
        <f>W43-V43+AB43-AA43+AF43-AE43+AN43-AM43+AV43-AU43</f>
        <v>0.010173611111111147</v>
      </c>
      <c r="F43" s="20">
        <f>(10-COUNT(V43,Y43,AA43,AD43,AE43,AH43,AM43,AP43,AR43,AU43))*коэффициенты!$B$2</f>
        <v>0</v>
      </c>
      <c r="G43" s="16">
        <f>((SIGN(X43)*-1)+1)*коэффициенты!$B$3+((SIGN(Z43)*-1)+1)*коэффициенты!$B$4+((SIGN(AC43)*-1)+1)*коэффициенты!$B$5+((SIGN(AG43)*-1)+1)*коэффициенты!$B$6+((SIGN(AL43)*-1)+1)*коэффициенты!$B$7+((SIGN(AI43)*-1)+1)*коэффициенты!$B$8+((SIGN(AJ43)*-1)+1)*коэффициенты!$B$8+((SIGN(AK43)*-1)+1)*коэффициенты!$B$8+((SIGN(AO43)*-1)+1)*коэффициенты!$B$9+((SIGN(AQ43)*-1)+1)*коэффициенты!$B$10+((SIGN(AS43)*-1)+1)*коэффициенты!$B$11+((SIGN(AT43)*-1)+1)*коэффициенты!$B$12+((SIGN(AW43)*-1)+1)*коэффициенты!$B$13</f>
        <v>0</v>
      </c>
      <c r="H43" s="23">
        <f>IF(X43&gt;0,(X43-W43)*коэффициенты!$B$21)+IF(Z43&gt;0,(Z43-Y43)*коэффициенты!$B$22)+IF(AC43&gt;0,(AC43-AB43)*коэффициенты!$B$23)+IF(AG43&gt;0,(AG43-AF43)*коэффициенты!$B$24)+IF(AL43&gt;0,(AL43-AH43)*коэффициенты!$B$25)+IF(AO43&gt;0,(AO43-AN43)*коэффициенты!$B$26)+IF(AS43&gt;0,(AS43-AR43)*коэффициенты!$B$27)+IF(AW43&gt;0,(AW43-AV43)*коэффициенты!$B$28)</f>
        <v>0.48067129629629624</v>
      </c>
      <c r="I43" s="16">
        <f>VLOOKUP($C43,коэффициенты!$E$2:$T$300,5,FALSE)</f>
        <v>0</v>
      </c>
      <c r="J43" s="16">
        <f>VLOOKUP($C43,коэффициенты!$E$2:$T$300,6,FALSE)</f>
        <v>0</v>
      </c>
      <c r="K43" s="16">
        <f>VLOOKUP($C43,коэффициенты!$E$2:$T$300,7,FALSE)</f>
        <v>0</v>
      </c>
      <c r="L43" s="16">
        <f>VLOOKUP($C43,коэффициенты!$E$2:$T$300,8,FALSE)</f>
        <v>0</v>
      </c>
      <c r="M43" s="16">
        <f>VLOOKUP($C43,коэффициенты!$E$2:$T$300,9,FALSE)</f>
        <v>60</v>
      </c>
      <c r="N43" s="16">
        <f>VLOOKUP($C43,коэффициенты!$E$2:$T$300,10,FALSE)</f>
        <v>0</v>
      </c>
      <c r="O43" s="16">
        <f>VLOOKUP($C43,коэффициенты!$E$2:$T$300,11,FALSE)</f>
        <v>0</v>
      </c>
      <c r="P43" s="16">
        <f>VLOOKUP($C43,коэффициенты!$E$2:$T$300,12,FALSE)</f>
        <v>90</v>
      </c>
      <c r="Q43" s="16">
        <f>VLOOKUP($C43,коэффициенты!$E$2:$T$300,13,FALSE)</f>
        <v>20</v>
      </c>
      <c r="R43" s="16">
        <f>VLOOKUP($C43,коэффициенты!$E$2:$T$300,14,FALSE)</f>
        <v>12</v>
      </c>
      <c r="S43" s="16">
        <f>VLOOKUP($C43,коэффициенты!$E$2:$T$300,15,FALSE)</f>
        <v>30</v>
      </c>
      <c r="T43" s="16">
        <f>VLOOKUP($C43,коэффициенты!$E$2:$T$300,16,FALSE)</f>
        <v>120</v>
      </c>
      <c r="U43" s="15">
        <f>D43-E43+TIME(0,F43+G43,0)+H43+TIME(0,SUM(I43:L43),0)-TIME(0,SUM(M43:T43),0)</f>
        <v>0.7146990740740741</v>
      </c>
      <c r="V43" s="9">
        <v>0.08721064814814815</v>
      </c>
      <c r="W43" s="31">
        <v>0.08721064814814815</v>
      </c>
      <c r="X43" s="39">
        <v>0.09141203703703704</v>
      </c>
      <c r="Y43" s="36">
        <v>0.10967592592592591</v>
      </c>
      <c r="Z43" s="39">
        <v>0.1437037037037037</v>
      </c>
      <c r="AA43" s="36">
        <v>0.1539351851851852</v>
      </c>
      <c r="AB43" s="9">
        <v>0.1641087962962963</v>
      </c>
      <c r="AC43" s="39">
        <v>0.16863425925925926</v>
      </c>
      <c r="AD43" s="43">
        <v>0.2190625</v>
      </c>
      <c r="AE43" s="36">
        <v>0.24989583333333334</v>
      </c>
      <c r="AF43" s="31">
        <v>0.24989583333333334</v>
      </c>
      <c r="AG43" s="39">
        <v>0.25048611111111113</v>
      </c>
      <c r="AH43" s="36">
        <v>0.28512731481481485</v>
      </c>
      <c r="AI43" s="9">
        <v>0.286099537037037</v>
      </c>
      <c r="AJ43" s="9">
        <v>0.28532407407407406</v>
      </c>
      <c r="AK43" s="9">
        <v>0.28564814814814815</v>
      </c>
      <c r="AL43" s="39">
        <v>0.2864467592592593</v>
      </c>
      <c r="AM43" s="36">
        <v>0.3833912037037037</v>
      </c>
      <c r="AN43" s="31">
        <v>0.3833912037037037</v>
      </c>
      <c r="AO43" s="39">
        <v>0.411400462962963</v>
      </c>
      <c r="AP43" s="36">
        <v>0.33369212962962963</v>
      </c>
      <c r="AQ43" s="39">
        <v>0.37634259259259256</v>
      </c>
      <c r="AR43" s="36">
        <v>0.30061342592592594</v>
      </c>
      <c r="AS43" s="9">
        <v>0.3227777777777778</v>
      </c>
      <c r="AT43" s="39">
        <v>0.3229050925925926</v>
      </c>
      <c r="AU43" s="36">
        <v>0.424837962962963</v>
      </c>
      <c r="AV43" s="31">
        <v>0.424837962962963</v>
      </c>
      <c r="AW43" s="9">
        <v>0.4278587962962963</v>
      </c>
    </row>
    <row r="44" spans="1:49" ht="13.5">
      <c r="A44" s="44">
        <v>41</v>
      </c>
      <c r="B44" s="7" t="s">
        <v>251</v>
      </c>
      <c r="C44" s="8" t="s">
        <v>343</v>
      </c>
      <c r="D44" s="8" t="s">
        <v>252</v>
      </c>
      <c r="E44" s="9">
        <f>W44-V44+AB44-AA44+AF44-AE44+AN44-AM44+AV44-AU44</f>
        <v>0.004849537037037055</v>
      </c>
      <c r="F44" s="20">
        <f>(10-COUNT(V44,Y44,AA44,AD44,AE44,AH44,AM44,AP44,AR44,AU44))*коэффициенты!$B$2</f>
        <v>0</v>
      </c>
      <c r="G44" s="16">
        <f>((SIGN(X44)*-1)+1)*коэффициенты!$B$3+((SIGN(Z44)*-1)+1)*коэффициенты!$B$4+((SIGN(AC44)*-1)+1)*коэффициенты!$B$5+((SIGN(AG44)*-1)+1)*коэффициенты!$B$6+((SIGN(AL44)*-1)+1)*коэффициенты!$B$7+((SIGN(AI44)*-1)+1)*коэффициенты!$B$8+((SIGN(AJ44)*-1)+1)*коэффициенты!$B$8+((SIGN(AK44)*-1)+1)*коэффициенты!$B$8+((SIGN(AO44)*-1)+1)*коэффициенты!$B$9+((SIGN(AQ44)*-1)+1)*коэффициенты!$B$10+((SIGN(AS44)*-1)+1)*коэффициенты!$B$11+((SIGN(AT44)*-1)+1)*коэффициенты!$B$12+((SIGN(AW44)*-1)+1)*коэффициенты!$B$13</f>
        <v>0</v>
      </c>
      <c r="H44" s="23">
        <f>IF(X44&gt;0,(X44-W44)*коэффициенты!$B$21)+IF(Z44&gt;0,(Z44-Y44)*коэффициенты!$B$22)+IF(AC44&gt;0,(AC44-AB44)*коэффициенты!$B$23)+IF(AG44&gt;0,(AG44-AF44)*коэффициенты!$B$24)+IF(AL44&gt;0,(AL44-AH44)*коэффициенты!$B$25)+IF(AO44&gt;0,(AO44-AN44)*коэффициенты!$B$26)+IF(AS44&gt;0,(AS44-AR44)*коэффициенты!$B$27)+IF(AW44&gt;0,(AW44-AV44)*коэффициенты!$B$28)</f>
        <v>0.4977199074074072</v>
      </c>
      <c r="I44" s="16">
        <f>VLOOKUP($C44,коэффициенты!$E$2:$T$300,5,FALSE)</f>
        <v>0</v>
      </c>
      <c r="J44" s="16">
        <f>VLOOKUP($C44,коэффициенты!$E$2:$T$300,6,FALSE)</f>
        <v>0</v>
      </c>
      <c r="K44" s="16">
        <f>VLOOKUP($C44,коэффициенты!$E$2:$T$300,7,FALSE)</f>
        <v>0</v>
      </c>
      <c r="L44" s="16">
        <f>VLOOKUP($C44,коэффициенты!$E$2:$T$300,8,FALSE)</f>
        <v>0</v>
      </c>
      <c r="M44" s="16">
        <f>VLOOKUP($C44,коэффициенты!$E$2:$T$300,9,FALSE)</f>
        <v>60</v>
      </c>
      <c r="N44" s="16">
        <f>VLOOKUP($C44,коэффициенты!$E$2:$T$300,10,FALSE)</f>
        <v>0</v>
      </c>
      <c r="O44" s="16">
        <f>VLOOKUP($C44,коэффициенты!$E$2:$T$300,11,FALSE)</f>
        <v>0</v>
      </c>
      <c r="P44" s="16">
        <f>VLOOKUP($C44,коэффициенты!$E$2:$T$300,12,FALSE)</f>
        <v>150</v>
      </c>
      <c r="Q44" s="16">
        <f>VLOOKUP($C44,коэффициенты!$E$2:$T$300,13,FALSE)</f>
        <v>0</v>
      </c>
      <c r="R44" s="16">
        <f>VLOOKUP($C44,коэффициенты!$E$2:$T$300,14,FALSE)</f>
        <v>4</v>
      </c>
      <c r="S44" s="16">
        <f>VLOOKUP($C44,коэффициенты!$E$2:$T$300,15,FALSE)</f>
        <v>0</v>
      </c>
      <c r="T44" s="16">
        <f>VLOOKUP($C44,коэффициенты!$E$2:$T$300,16,FALSE)</f>
        <v>120</v>
      </c>
      <c r="U44" s="15">
        <f>D44-E44+TIME(0,F44+G44,0)+H44+TIME(0,SUM(I44:L44),0)-TIME(0,SUM(M44:T44),0)</f>
        <v>0.7173379629629627</v>
      </c>
      <c r="V44" s="9">
        <v>0.0779861111111111</v>
      </c>
      <c r="W44" s="31">
        <v>0.0779861111111111</v>
      </c>
      <c r="X44" s="39">
        <v>0.07890046296296296</v>
      </c>
      <c r="Y44" s="36">
        <v>0.09677083333333332</v>
      </c>
      <c r="Z44" s="39">
        <v>0.1478125</v>
      </c>
      <c r="AA44" s="36">
        <v>0.16479166666666667</v>
      </c>
      <c r="AB44" s="9">
        <v>0.1696412037037037</v>
      </c>
      <c r="AC44" s="39">
        <v>0.1715972222222222</v>
      </c>
      <c r="AD44" s="43">
        <v>0.2271527777777778</v>
      </c>
      <c r="AE44" s="36">
        <v>0.24694444444444444</v>
      </c>
      <c r="AF44" s="31">
        <v>0.24694444444444444</v>
      </c>
      <c r="AG44" s="39">
        <v>0.24761574074074075</v>
      </c>
      <c r="AH44" s="36">
        <v>0.29538194444444443</v>
      </c>
      <c r="AI44" s="9">
        <v>0.2958449074074074</v>
      </c>
      <c r="AJ44" s="9">
        <v>0.2955439814814815</v>
      </c>
      <c r="AK44" s="9">
        <v>0.29614583333333333</v>
      </c>
      <c r="AL44" s="39">
        <v>0.2964583333333333</v>
      </c>
      <c r="AM44" s="36">
        <v>0.3495138888888889</v>
      </c>
      <c r="AN44" s="31">
        <v>0.3495138888888889</v>
      </c>
      <c r="AO44" s="39">
        <v>0.36634259259259255</v>
      </c>
      <c r="AP44" s="36">
        <v>0.38365740740740745</v>
      </c>
      <c r="AQ44" s="39">
        <v>0.39579861111111114</v>
      </c>
      <c r="AR44" s="36">
        <v>0.31356481481481485</v>
      </c>
      <c r="AS44" s="9">
        <v>0.3321527777777778</v>
      </c>
      <c r="AT44" s="9">
        <v>0.3321527777777778</v>
      </c>
      <c r="AU44" s="36">
        <v>0.4089467592592593</v>
      </c>
      <c r="AV44" s="31">
        <v>0.4089467592592593</v>
      </c>
      <c r="AW44" s="9">
        <v>0.4096064814814815</v>
      </c>
    </row>
    <row r="45" spans="1:49" ht="13.5">
      <c r="A45" s="44">
        <v>42</v>
      </c>
      <c r="B45" s="7" t="s">
        <v>277</v>
      </c>
      <c r="C45" s="8" t="s">
        <v>351</v>
      </c>
      <c r="D45" s="8" t="s">
        <v>215</v>
      </c>
      <c r="E45" s="9">
        <f>W45-V45+AB45-AA45+AF45-AE45+AN45-AM45+AV45-AU45</f>
        <v>0.003807870370370392</v>
      </c>
      <c r="F45" s="20">
        <f>(10-COUNT(V45,Y45,AA45,AD45,AE45,AH45,AM45,AP45,AR45,AU45))*коэффициенты!$B$2</f>
        <v>0</v>
      </c>
      <c r="G45" s="16">
        <f>((SIGN(X45)*-1)+1)*коэффициенты!$B$3+((SIGN(Z45)*-1)+1)*коэффициенты!$B$4+((SIGN(AC45)*-1)+1)*коэффициенты!$B$5+((SIGN(AG45)*-1)+1)*коэффициенты!$B$6+((SIGN(AL45)*-1)+1)*коэффициенты!$B$7+((SIGN(AI45)*-1)+1)*коэффициенты!$B$8+((SIGN(AJ45)*-1)+1)*коэффициенты!$B$8+((SIGN(AK45)*-1)+1)*коэффициенты!$B$8+((SIGN(AO45)*-1)+1)*коэффициенты!$B$9+((SIGN(AQ45)*-1)+1)*коэффициенты!$B$10+((SIGN(AS45)*-1)+1)*коэффициенты!$B$11+((SIGN(AT45)*-1)+1)*коэффициенты!$B$12+((SIGN(AW45)*-1)+1)*коэффициенты!$B$13</f>
        <v>0</v>
      </c>
      <c r="H45" s="23">
        <f>IF(X45&gt;0,(X45-W45)*коэффициенты!$B$21)+IF(Z45&gt;0,(Z45-Y45)*коэффициенты!$B$22)+IF(AC45&gt;0,(AC45-AB45)*коэффициенты!$B$23)+IF(AG45&gt;0,(AG45-AF45)*коэффициенты!$B$24)+IF(AL45&gt;0,(AL45-AH45)*коэффициенты!$B$25)+IF(AO45&gt;0,(AO45-AN45)*коэффициенты!$B$26)+IF(AS45&gt;0,(AS45-AR45)*коэффициенты!$B$27)+IF(AW45&gt;0,(AW45-AV45)*коэффициенты!$B$28)</f>
        <v>0.4738078703703711</v>
      </c>
      <c r="I45" s="16">
        <f>VLOOKUP($C45,коэффициенты!$E$2:$T$300,5,FALSE)</f>
        <v>0</v>
      </c>
      <c r="J45" s="16">
        <f>VLOOKUP($C45,коэффициенты!$E$2:$T$300,6,FALSE)</f>
        <v>0</v>
      </c>
      <c r="K45" s="16">
        <f>VLOOKUP($C45,коэффициенты!$E$2:$T$300,7,FALSE)</f>
        <v>0</v>
      </c>
      <c r="L45" s="16">
        <f>VLOOKUP($C45,коэффициенты!$E$2:$T$300,8,FALSE)</f>
        <v>0</v>
      </c>
      <c r="M45" s="16">
        <f>VLOOKUP($C45,коэффициенты!$E$2:$T$300,9,FALSE)</f>
        <v>0</v>
      </c>
      <c r="N45" s="16">
        <f>VLOOKUP($C45,коэффициенты!$E$2:$T$300,10,FALSE)</f>
        <v>0</v>
      </c>
      <c r="O45" s="16">
        <f>VLOOKUP($C45,коэффициенты!$E$2:$T$300,11,FALSE)</f>
        <v>0</v>
      </c>
      <c r="P45" s="16">
        <f>VLOOKUP($C45,коэффициенты!$E$2:$T$300,12,FALSE)</f>
        <v>150</v>
      </c>
      <c r="Q45" s="16">
        <f>VLOOKUP($C45,коэффициенты!$E$2:$T$300,13,FALSE)</f>
        <v>20</v>
      </c>
      <c r="R45" s="16">
        <f>VLOOKUP($C45,коэффициенты!$E$2:$T$300,14,FALSE)</f>
        <v>8</v>
      </c>
      <c r="S45" s="16">
        <f>VLOOKUP($C45,коэффициенты!$E$2:$T$300,15,FALSE)</f>
        <v>0</v>
      </c>
      <c r="T45" s="16">
        <f>VLOOKUP($C45,коэффициенты!$E$2:$T$300,16,FALSE)</f>
        <v>0</v>
      </c>
      <c r="U45" s="15">
        <f>D45-E45+TIME(0,F45+G45,0)+H45+TIME(0,SUM(I45:L45),0)-TIME(0,SUM(M45:T45),0)</f>
        <v>0.7621296296296303</v>
      </c>
      <c r="V45" s="9">
        <v>0.06663194444444444</v>
      </c>
      <c r="W45" s="9">
        <v>0.06663194444444444</v>
      </c>
      <c r="X45" s="39">
        <v>0.06767361111111111</v>
      </c>
      <c r="Y45" s="36">
        <v>0.09348379629629629</v>
      </c>
      <c r="Z45" s="39">
        <v>0.13988425925925926</v>
      </c>
      <c r="AA45" s="36">
        <v>0.15496527777777777</v>
      </c>
      <c r="AB45" s="9">
        <v>0.15877314814814816</v>
      </c>
      <c r="AC45" s="39">
        <v>0.16208333333333333</v>
      </c>
      <c r="AD45" s="43">
        <v>0.2148958333333333</v>
      </c>
      <c r="AE45" s="36">
        <v>0.23666666666666666</v>
      </c>
      <c r="AF45" s="9">
        <v>0.23666666666666666</v>
      </c>
      <c r="AG45" s="39">
        <v>0.23752314814814815</v>
      </c>
      <c r="AH45" s="36">
        <v>0.27550925925925923</v>
      </c>
      <c r="AI45" s="9">
        <v>0.276400462962963</v>
      </c>
      <c r="AJ45" s="9">
        <v>0.27565972222222224</v>
      </c>
      <c r="AK45" s="9">
        <v>0.27596064814814814</v>
      </c>
      <c r="AL45" s="39">
        <v>0.27663194444444444</v>
      </c>
      <c r="AM45" s="36">
        <v>0.3300810185185185</v>
      </c>
      <c r="AN45" s="9">
        <v>0.3300810185185185</v>
      </c>
      <c r="AO45" s="39">
        <v>0.34586805555555555</v>
      </c>
      <c r="AP45" s="36">
        <v>0.3502546296296296</v>
      </c>
      <c r="AQ45" s="39">
        <v>0.35118055555555555</v>
      </c>
      <c r="AR45" s="36">
        <v>0.2896759259259259</v>
      </c>
      <c r="AS45" s="9">
        <v>0.3106365740740741</v>
      </c>
      <c r="AT45" s="39">
        <v>0.3123726851851852</v>
      </c>
      <c r="AU45" s="36">
        <v>0.3602662037037037</v>
      </c>
      <c r="AV45" s="31">
        <v>0.3602662037037037</v>
      </c>
      <c r="AW45" s="9">
        <v>0.36109953703703707</v>
      </c>
    </row>
    <row r="46" spans="1:49" ht="13.5">
      <c r="A46" s="44">
        <v>43</v>
      </c>
      <c r="B46" s="7" t="s">
        <v>269</v>
      </c>
      <c r="C46" s="8" t="s">
        <v>543</v>
      </c>
      <c r="D46" s="8" t="s">
        <v>164</v>
      </c>
      <c r="E46" s="9">
        <f>W46-V46+AB46-AA46+AF46-AE46+AN46-AM46+AV46-AU46</f>
        <v>0.007349537037037002</v>
      </c>
      <c r="F46" s="20">
        <f>(10-COUNT(V46,Y46,AA46,AD46,AE46,AH46,AM46,AP46,AR46,AU46))*коэффициенты!$B$2</f>
        <v>120</v>
      </c>
      <c r="G46" s="16">
        <f>((SIGN(X46)*-1)+1)*коэффициенты!$B$3+((SIGN(Z46)*-1)+1)*коэффициенты!$B$4+((SIGN(AC46)*-1)+1)*коэффициенты!$B$5+((SIGN(AG46)*-1)+1)*коэффициенты!$B$6+((SIGN(AL46)*-1)+1)*коэффициенты!$B$7+((SIGN(AI46)*-1)+1)*коэффициенты!$B$8+((SIGN(AJ46)*-1)+1)*коэффициенты!$B$8+((SIGN(AK46)*-1)+1)*коэффициенты!$B$8+((SIGN(AO46)*-1)+1)*коэффициенты!$B$9+((SIGN(AQ46)*-1)+1)*коэффициенты!$B$10+((SIGN(AS46)*-1)+1)*коэффициенты!$B$11+((SIGN(AT46)*-1)+1)*коэффициенты!$B$12+((SIGN(AW46)*-1)+1)*коэффициенты!$B$13</f>
        <v>240</v>
      </c>
      <c r="H46" s="23">
        <f>IF(X46&gt;0,(X46-W46)*коэффициенты!$B$21)+IF(Z46&gt;0,(Z46-Y46)*коэффициенты!$B$22)+IF(AC46&gt;0,(AC46-AB46)*коэффициенты!$B$23)+IF(AG46&gt;0,(AG46-AF46)*коэффициенты!$B$24)+IF(AL46&gt;0,(AL46-AH46)*коэффициенты!$B$25)+IF(AO46&gt;0,(AO46-AN46)*коэффициенты!$B$26)+IF(AS46&gt;0,(AS46-AR46)*коэффициенты!$B$27)+IF(AW46&gt;0,(AW46-AV46)*коэффициенты!$B$28)</f>
        <v>0.1568171296296299</v>
      </c>
      <c r="I46" s="16">
        <f>VLOOKUP($C46,коэффициенты!$E$2:$T$300,5,FALSE)</f>
        <v>0</v>
      </c>
      <c r="J46" s="16">
        <f>VLOOKUP($C46,коэффициенты!$E$2:$T$300,6,FALSE)</f>
        <v>60</v>
      </c>
      <c r="K46" s="16">
        <f>VLOOKUP($C46,коэффициенты!$E$2:$T$300,7,FALSE)</f>
        <v>120</v>
      </c>
      <c r="L46" s="16">
        <f>VLOOKUP($C46,коэффициенты!$E$2:$T$300,8,FALSE)</f>
        <v>240</v>
      </c>
      <c r="M46" s="16">
        <f>VLOOKUP($C46,коэффициенты!$E$2:$T$300,9,FALSE)</f>
        <v>60</v>
      </c>
      <c r="N46" s="16">
        <f>VLOOKUP($C46,коэффициенты!$E$2:$T$300,10,FALSE)</f>
        <v>0</v>
      </c>
      <c r="O46" s="16">
        <f>VLOOKUP($C46,коэффициенты!$E$2:$T$300,11,FALSE)</f>
        <v>0</v>
      </c>
      <c r="P46" s="16">
        <f>VLOOKUP($C46,коэффициенты!$E$2:$T$300,12,FALSE)</f>
        <v>150</v>
      </c>
      <c r="Q46" s="16">
        <f>VLOOKUP($C46,коэффициенты!$E$2:$T$300,13,FALSE)</f>
        <v>20</v>
      </c>
      <c r="R46" s="16">
        <f>VLOOKUP($C46,коэффициенты!$E$2:$T$300,14,FALSE)</f>
        <v>12</v>
      </c>
      <c r="S46" s="16">
        <f>VLOOKUP($C46,коэффициенты!$E$2:$T$300,15,FALSE)</f>
        <v>30</v>
      </c>
      <c r="T46" s="16">
        <f>VLOOKUP($C46,коэффициенты!$E$2:$T$300,16,FALSE)</f>
        <v>120</v>
      </c>
      <c r="U46" s="15">
        <f>D46-E46+TIME(0,F46+G46,0)+H46+TIME(0,SUM(I46:L46),0)-TIME(0,SUM(M46:T46),0)</f>
        <v>0.7814004629629634</v>
      </c>
      <c r="V46" s="9">
        <v>0.0765162037037037</v>
      </c>
      <c r="W46" s="9">
        <v>0.0765162037037037</v>
      </c>
      <c r="X46" s="39">
        <v>0.07744212962962964</v>
      </c>
      <c r="Y46" s="36">
        <v>0.09564814814814815</v>
      </c>
      <c r="Z46" s="39">
        <v>0.11361111111111111</v>
      </c>
      <c r="AA46" s="36">
        <v>0.13780092592592594</v>
      </c>
      <c r="AB46" s="9">
        <v>0.14515046296296297</v>
      </c>
      <c r="AC46" s="39"/>
      <c r="AD46" s="43">
        <v>0.2168287037037037</v>
      </c>
      <c r="AE46" s="36">
        <v>0.23362268518518517</v>
      </c>
      <c r="AF46" s="9">
        <v>0.23362268518518517</v>
      </c>
      <c r="AG46" s="39">
        <v>0.23399305555555558</v>
      </c>
      <c r="AH46" s="36">
        <v>0.2912152777777778</v>
      </c>
      <c r="AI46" s="9">
        <v>0.2920138888888889</v>
      </c>
      <c r="AJ46" s="9">
        <v>0.2913425925925926</v>
      </c>
      <c r="AK46" s="9">
        <v>0.29160879629629627</v>
      </c>
      <c r="AL46" s="39">
        <v>0.292962962962963</v>
      </c>
      <c r="AM46" s="36"/>
      <c r="AN46" s="9"/>
      <c r="AO46" s="39"/>
      <c r="AP46" s="36">
        <v>0.3293171296296296</v>
      </c>
      <c r="AQ46" s="39"/>
      <c r="AR46" s="36">
        <v>0.3133449074074074</v>
      </c>
      <c r="AS46" s="9">
        <v>0.31905092592592593</v>
      </c>
      <c r="AT46" s="9">
        <v>0.3195601851851852</v>
      </c>
      <c r="AU46" s="36">
        <v>0.33827546296296296</v>
      </c>
      <c r="AV46" s="31">
        <v>0.33827546296296296</v>
      </c>
      <c r="AW46" s="9">
        <v>0.3386226851851852</v>
      </c>
    </row>
    <row r="47" spans="1:49" ht="13.5">
      <c r="A47" s="44">
        <v>44</v>
      </c>
      <c r="B47" s="7" t="s">
        <v>220</v>
      </c>
      <c r="C47" s="8" t="s">
        <v>366</v>
      </c>
      <c r="D47" s="8" t="s">
        <v>221</v>
      </c>
      <c r="E47" s="9">
        <f>W47-V47+AB47-AA47+AF47-AE47+AN47-AM47+AV47-AU47</f>
        <v>0.017245370370370383</v>
      </c>
      <c r="F47" s="20">
        <f>(10-COUNT(V47,Y47,AA47,AD47,AE47,AH47,AM47,AP47,AR47,AU47))*коэффициенты!$B$2</f>
        <v>0</v>
      </c>
      <c r="G47" s="16">
        <f>((SIGN(X47)*-1)+1)*коэффициенты!$B$3+((SIGN(Z47)*-1)+1)*коэффициенты!$B$4+((SIGN(AC47)*-1)+1)*коэффициенты!$B$5+((SIGN(AG47)*-1)+1)*коэффициенты!$B$6+((SIGN(AL47)*-1)+1)*коэффициенты!$B$7+((SIGN(AI47)*-1)+1)*коэффициенты!$B$8+((SIGN(AJ47)*-1)+1)*коэффициенты!$B$8+((SIGN(AK47)*-1)+1)*коэффициенты!$B$8+((SIGN(AO47)*-1)+1)*коэффициенты!$B$9+((SIGN(AQ47)*-1)+1)*коэффициенты!$B$10+((SIGN(AS47)*-1)+1)*коэффициенты!$B$11+((SIGN(AT47)*-1)+1)*коэффициенты!$B$12+((SIGN(AW47)*-1)+1)*коэффициенты!$B$13</f>
        <v>120</v>
      </c>
      <c r="H47" s="23">
        <f>IF(X47&gt;0,(X47-W47)*коэффициенты!$B$21)+IF(Z47&gt;0,(Z47-Y47)*коэффициенты!$B$22)+IF(AC47&gt;0,(AC47-AB47)*коэффициенты!$B$23)+IF(AG47&gt;0,(AG47-AF47)*коэффициенты!$B$24)+IF(AL47&gt;0,(AL47-AH47)*коэффициенты!$B$25)+IF(AO47&gt;0,(AO47-AN47)*коэффициенты!$B$26)+IF(AS47&gt;0,(AS47-AR47)*коэффициенты!$B$27)+IF(AW47&gt;0,(AW47-AV47)*коэффициенты!$B$28)</f>
        <v>0.4862615740740744</v>
      </c>
      <c r="I47" s="16">
        <f>VLOOKUP($C47,коэффициенты!$E$2:$T$300,5,FALSE)</f>
        <v>0</v>
      </c>
      <c r="J47" s="16">
        <f>VLOOKUP($C47,коэффициенты!$E$2:$T$300,6,FALSE)</f>
        <v>0</v>
      </c>
      <c r="K47" s="16">
        <f>VLOOKUP($C47,коэффициенты!$E$2:$T$300,7,FALSE)</f>
        <v>0</v>
      </c>
      <c r="L47" s="16">
        <f>VLOOKUP($C47,коэффициенты!$E$2:$T$300,8,FALSE)</f>
        <v>0</v>
      </c>
      <c r="M47" s="16">
        <f>VLOOKUP($C47,коэффициенты!$E$2:$T$300,9,FALSE)</f>
        <v>0</v>
      </c>
      <c r="N47" s="16">
        <f>VLOOKUP($C47,коэффициенты!$E$2:$T$300,10,FALSE)</f>
        <v>0</v>
      </c>
      <c r="O47" s="16">
        <f>VLOOKUP($C47,коэффициенты!$E$2:$T$300,11,FALSE)</f>
        <v>0</v>
      </c>
      <c r="P47" s="16">
        <f>VLOOKUP($C47,коэффициенты!$E$2:$T$300,12,FALSE)</f>
        <v>120</v>
      </c>
      <c r="Q47" s="16">
        <f>VLOOKUP($C47,коэффициенты!$E$2:$T$300,13,FALSE)</f>
        <v>0</v>
      </c>
      <c r="R47" s="16">
        <f>VLOOKUP($C47,коэффициенты!$E$2:$T$300,14,FALSE)</f>
        <v>12</v>
      </c>
      <c r="S47" s="16">
        <f>VLOOKUP($C47,коэффициенты!$E$2:$T$300,15,FALSE)</f>
        <v>0</v>
      </c>
      <c r="T47" s="16">
        <f>VLOOKUP($C47,коэффициенты!$E$2:$T$300,16,FALSE)</f>
        <v>120</v>
      </c>
      <c r="U47" s="15">
        <f>D47-E47+TIME(0,F47+G47,0)+H47+TIME(0,SUM(I47:L47),0)-TIME(0,SUM(M47:T47),0)</f>
        <v>0.8002893518518521</v>
      </c>
      <c r="V47" s="9">
        <v>0.08924768518518518</v>
      </c>
      <c r="W47" s="31">
        <v>0.08924768518518518</v>
      </c>
      <c r="X47" s="39">
        <v>0.09059027777777778</v>
      </c>
      <c r="Y47" s="36">
        <v>0.10873842592592593</v>
      </c>
      <c r="Z47" s="39">
        <v>0.15736111111111112</v>
      </c>
      <c r="AA47" s="36">
        <v>0.17503472222222224</v>
      </c>
      <c r="AB47" s="9">
        <v>0.1922800925925926</v>
      </c>
      <c r="AC47" s="39">
        <v>0.19475694444444444</v>
      </c>
      <c r="AD47" s="43">
        <v>0.23748842592592592</v>
      </c>
      <c r="AE47" s="36">
        <v>0.2541319444444445</v>
      </c>
      <c r="AF47" s="31">
        <v>0.2541319444444445</v>
      </c>
      <c r="AG47" s="39">
        <v>0.2546296296296296</v>
      </c>
      <c r="AH47" s="36">
        <v>0.2995023148148148</v>
      </c>
      <c r="AI47" s="9">
        <v>0.29994212962962963</v>
      </c>
      <c r="AJ47" s="9">
        <v>0.29965277777777777</v>
      </c>
      <c r="AK47" s="9">
        <v>0.3002199074074074</v>
      </c>
      <c r="AL47" s="39">
        <v>0.30053240740740744</v>
      </c>
      <c r="AM47" s="36">
        <v>0.3507638888888889</v>
      </c>
      <c r="AN47" s="31">
        <v>0.3507638888888889</v>
      </c>
      <c r="AO47" s="39">
        <v>0.3663194444444444</v>
      </c>
      <c r="AP47" s="36">
        <v>0.3731134259259259</v>
      </c>
      <c r="AQ47" s="39"/>
      <c r="AR47" s="36">
        <v>0.3179513888888889</v>
      </c>
      <c r="AS47" s="9">
        <v>0.3393865740740741</v>
      </c>
      <c r="AT47" s="9">
        <v>0.3393865740740741</v>
      </c>
      <c r="AU47" s="36">
        <v>0.39741898148148147</v>
      </c>
      <c r="AV47" s="31">
        <v>0.39741898148148147</v>
      </c>
      <c r="AW47" s="9">
        <v>0.3979976851851852</v>
      </c>
    </row>
    <row r="48" spans="1:49" ht="13.5">
      <c r="A48" s="44">
        <v>45</v>
      </c>
      <c r="B48" s="7" t="s">
        <v>246</v>
      </c>
      <c r="C48" s="8" t="s">
        <v>477</v>
      </c>
      <c r="D48" s="8" t="s">
        <v>247</v>
      </c>
      <c r="E48" s="9">
        <f>W48-V48+AB48-AA48+AF48-AE48+AN48-AM48+AV48-AU48</f>
        <v>0.014907407407407425</v>
      </c>
      <c r="F48" s="20">
        <f>(10-COUNT(V48,Y48,AA48,AD48,AE48,AH48,AM48,AP48,AR48,AU48))*коэффициенты!$B$2</f>
        <v>0</v>
      </c>
      <c r="G48" s="16">
        <f>((SIGN(X48)*-1)+1)*коэффициенты!$B$3+((SIGN(Z48)*-1)+1)*коэффициенты!$B$4+((SIGN(AC48)*-1)+1)*коэффициенты!$B$5+((SIGN(AG48)*-1)+1)*коэффициенты!$B$6+((SIGN(AL48)*-1)+1)*коэффициенты!$B$7+((SIGN(AI48)*-1)+1)*коэффициенты!$B$8+((SIGN(AJ48)*-1)+1)*коэффициенты!$B$8+((SIGN(AK48)*-1)+1)*коэффициенты!$B$8+((SIGN(AO48)*-1)+1)*коэффициенты!$B$9+((SIGN(AQ48)*-1)+1)*коэффициенты!$B$10+((SIGN(AS48)*-1)+1)*коэффициенты!$B$11+((SIGN(AT48)*-1)+1)*коэффициенты!$B$12+((SIGN(AW48)*-1)+1)*коэффициенты!$B$13</f>
        <v>120</v>
      </c>
      <c r="H48" s="23">
        <f>IF(X48&gt;0,(X48-W48)*коэффициенты!$B$21)+IF(Z48&gt;0,(Z48-Y48)*коэффициенты!$B$22)+IF(AC48&gt;0,(AC48-AB48)*коэффициенты!$B$23)+IF(AG48&gt;0,(AG48-AF48)*коэффициенты!$B$24)+IF(AL48&gt;0,(AL48-AH48)*коэффициенты!$B$25)+IF(AO48&gt;0,(AO48-AN48)*коэффициенты!$B$26)+IF(AS48&gt;0,(AS48-AR48)*коэффициенты!$B$27)+IF(AW48&gt;0,(AW48-AV48)*коэффициенты!$B$28)</f>
        <v>0.5104629629629633</v>
      </c>
      <c r="I48" s="16">
        <f>VLOOKUP($C48,коэффициенты!$E$2:$T$300,5,FALSE)</f>
        <v>0</v>
      </c>
      <c r="J48" s="16">
        <f>VLOOKUP($C48,коэффициенты!$E$2:$T$300,6,FALSE)</f>
        <v>0</v>
      </c>
      <c r="K48" s="16">
        <f>VLOOKUP($C48,коэффициенты!$E$2:$T$300,7,FALSE)</f>
        <v>0</v>
      </c>
      <c r="L48" s="16">
        <f>VLOOKUP($C48,коэффициенты!$E$2:$T$300,8,FALSE)</f>
        <v>0</v>
      </c>
      <c r="M48" s="16">
        <f>VLOOKUP($C48,коэффициенты!$E$2:$T$300,9,FALSE)</f>
        <v>30</v>
      </c>
      <c r="N48" s="16">
        <f>VLOOKUP($C48,коэффициенты!$E$2:$T$300,10,FALSE)</f>
        <v>0</v>
      </c>
      <c r="O48" s="16">
        <f>VLOOKUP($C48,коэффициенты!$E$2:$T$300,11,FALSE)</f>
        <v>0</v>
      </c>
      <c r="P48" s="16">
        <f>VLOOKUP($C48,коэффициенты!$E$2:$T$300,12,FALSE)</f>
        <v>90</v>
      </c>
      <c r="Q48" s="16">
        <f>VLOOKUP($C48,коэффициенты!$E$2:$T$300,13,FALSE)</f>
        <v>20</v>
      </c>
      <c r="R48" s="16">
        <f>VLOOKUP($C48,коэффициенты!$E$2:$T$300,14,FALSE)</f>
        <v>8</v>
      </c>
      <c r="S48" s="16">
        <f>VLOOKUP($C48,коэффициенты!$E$2:$T$300,15,FALSE)</f>
        <v>30</v>
      </c>
      <c r="T48" s="16">
        <f>VLOOKUP($C48,коэффициенты!$E$2:$T$300,16,FALSE)</f>
        <v>120</v>
      </c>
      <c r="U48" s="15">
        <f>D48-E48+TIME(0,F48+G48,0)+H48+TIME(0,SUM(I48:L48),0)-TIME(0,SUM(M48:T48),0)</f>
        <v>0.8203009259259263</v>
      </c>
      <c r="V48" s="9">
        <v>0.08546296296296296</v>
      </c>
      <c r="W48" s="31">
        <v>0.08546296296296296</v>
      </c>
      <c r="X48" s="39">
        <v>0.0862962962962963</v>
      </c>
      <c r="Y48" s="36">
        <v>0.10458333333333332</v>
      </c>
      <c r="Z48" s="39">
        <v>0.15503472222222223</v>
      </c>
      <c r="AA48" s="36">
        <v>0.16951388888888888</v>
      </c>
      <c r="AB48" s="9">
        <v>0.1844212962962963</v>
      </c>
      <c r="AC48" s="39">
        <v>0.18664351851851854</v>
      </c>
      <c r="AD48" s="43">
        <v>0.24612268518518518</v>
      </c>
      <c r="AE48" s="36">
        <v>0.2675925925925926</v>
      </c>
      <c r="AF48" s="31">
        <v>0.2675925925925926</v>
      </c>
      <c r="AG48" s="39">
        <v>0.2682060185185185</v>
      </c>
      <c r="AH48" s="36">
        <v>0.3258101851851852</v>
      </c>
      <c r="AI48" s="9">
        <v>0.32686342592592593</v>
      </c>
      <c r="AJ48" s="9">
        <v>0.3259837962962963</v>
      </c>
      <c r="AK48" s="9">
        <v>0.3263310185185185</v>
      </c>
      <c r="AL48" s="39">
        <v>0.32752314814814815</v>
      </c>
      <c r="AM48" s="36">
        <v>0.3778125</v>
      </c>
      <c r="AN48" s="31">
        <v>0.3778125</v>
      </c>
      <c r="AO48" s="39">
        <v>0.39164351851851853</v>
      </c>
      <c r="AP48" s="36">
        <v>0.3966898148148148</v>
      </c>
      <c r="AQ48" s="39"/>
      <c r="AR48" s="36">
        <v>0.3419212962962963</v>
      </c>
      <c r="AS48" s="9">
        <v>0.36668981481481483</v>
      </c>
      <c r="AT48" s="39">
        <v>0.36668981481481483</v>
      </c>
      <c r="AU48" s="36">
        <v>0.4143171296296296</v>
      </c>
      <c r="AV48" s="31">
        <v>0.4143171296296296</v>
      </c>
      <c r="AW48" s="9">
        <v>0.4148148148148148</v>
      </c>
    </row>
    <row r="49" spans="1:49" ht="13.5">
      <c r="A49" s="44">
        <v>46</v>
      </c>
      <c r="B49" s="7" t="s">
        <v>197</v>
      </c>
      <c r="C49" s="8" t="s">
        <v>504</v>
      </c>
      <c r="D49" s="8" t="s">
        <v>198</v>
      </c>
      <c r="E49" s="9">
        <f>W49-V49+AB49-AA49+AF49-AE49+AN49-AM49+AV49-AU49</f>
        <v>0.016412037037037086</v>
      </c>
      <c r="F49" s="20">
        <f>(10-COUNT(V49,Y49,AA49,AD49,AE49,AH49,AM49,AP49,AR49,AU49))*коэффициенты!$B$2</f>
        <v>0</v>
      </c>
      <c r="G49" s="16">
        <f>((SIGN(X49)*-1)+1)*коэффициенты!$B$3+((SIGN(Z49)*-1)+1)*коэффициенты!$B$4+((SIGN(AC49)*-1)+1)*коэффициенты!$B$5+((SIGN(AG49)*-1)+1)*коэффициенты!$B$6+((SIGN(AL49)*-1)+1)*коэффициенты!$B$7+((SIGN(AI49)*-1)+1)*коэффициенты!$B$8+((SIGN(AJ49)*-1)+1)*коэффициенты!$B$8+((SIGN(AK49)*-1)+1)*коэффициенты!$B$8+((SIGN(AO49)*-1)+1)*коэффициенты!$B$9+((SIGN(AQ49)*-1)+1)*коэффициенты!$B$10+((SIGN(AS49)*-1)+1)*коэффициенты!$B$11+((SIGN(AT49)*-1)+1)*коэффициенты!$B$12+((SIGN(AW49)*-1)+1)*коэффициенты!$B$13</f>
        <v>240</v>
      </c>
      <c r="H49" s="23">
        <f>IF(X49&gt;0,(X49-W49)*коэффициенты!$B$21)+IF(Z49&gt;0,(Z49-Y49)*коэффициенты!$B$22)+IF(AC49&gt;0,(AC49-AB49)*коэффициенты!$B$23)+IF(AG49&gt;0,(AG49-AF49)*коэффициенты!$B$24)+IF(AL49&gt;0,(AL49-AH49)*коэффициенты!$B$25)+IF(AO49&gt;0,(AO49-AN49)*коэффициенты!$B$26)+IF(AS49&gt;0,(AS49-AR49)*коэффициенты!$B$27)+IF(AW49&gt;0,(AW49-AV49)*коэффициенты!$B$28)</f>
        <v>0.346631944444444</v>
      </c>
      <c r="I49" s="16">
        <f>VLOOKUP($C49,коэффициенты!$E$2:$T$300,5,FALSE)</f>
        <v>0</v>
      </c>
      <c r="J49" s="16">
        <f>VLOOKUP($C49,коэффициенты!$E$2:$T$300,6,FALSE)</f>
        <v>0</v>
      </c>
      <c r="K49" s="16">
        <f>VLOOKUP($C49,коэффициенты!$E$2:$T$300,7,FALSE)</f>
        <v>0</v>
      </c>
      <c r="L49" s="16">
        <f>VLOOKUP($C49,коэффициенты!$E$2:$T$300,8,FALSE)</f>
        <v>240</v>
      </c>
      <c r="M49" s="16">
        <f>VLOOKUP($C49,коэффициенты!$E$2:$T$300,9,FALSE)</f>
        <v>60</v>
      </c>
      <c r="N49" s="16">
        <f>VLOOKUP($C49,коэффициенты!$E$2:$T$300,10,FALSE)</f>
        <v>0</v>
      </c>
      <c r="O49" s="16">
        <f>VLOOKUP($C49,коэффициенты!$E$2:$T$300,11,FALSE)</f>
        <v>0</v>
      </c>
      <c r="P49" s="16">
        <f>VLOOKUP($C49,коэффициенты!$E$2:$T$300,12,FALSE)</f>
        <v>90</v>
      </c>
      <c r="Q49" s="16">
        <f>VLOOKUP($C49,коэффициенты!$E$2:$T$300,13,FALSE)</f>
        <v>20</v>
      </c>
      <c r="R49" s="16">
        <f>VLOOKUP($C49,коэффициенты!$E$2:$T$300,14,FALSE)</f>
        <v>8</v>
      </c>
      <c r="S49" s="16">
        <f>VLOOKUP($C49,коэффициенты!$E$2:$T$300,15,FALSE)</f>
        <v>30</v>
      </c>
      <c r="T49" s="16">
        <f>VLOOKUP($C49,коэффициенты!$E$2:$T$300,16,FALSE)</f>
        <v>120</v>
      </c>
      <c r="U49" s="15">
        <f>D49-E49+TIME(0,F49+G49,0)+H49+TIME(0,SUM(I49:L49),0)-TIME(0,SUM(M49:T49),0)</f>
        <v>0.8401851851851848</v>
      </c>
      <c r="V49" s="9">
        <v>0.07313657407407408</v>
      </c>
      <c r="W49" s="31">
        <v>0.07313657407407408</v>
      </c>
      <c r="X49" s="39">
        <v>0.07391203703703704</v>
      </c>
      <c r="Y49" s="36">
        <v>0.09967592592592593</v>
      </c>
      <c r="Z49" s="39">
        <v>0.13583333333333333</v>
      </c>
      <c r="AA49" s="36">
        <v>0.1587847222222222</v>
      </c>
      <c r="AB49" s="9">
        <v>0.17519675925925926</v>
      </c>
      <c r="AC49" s="39"/>
      <c r="AD49" s="43">
        <v>0.24140046296296294</v>
      </c>
      <c r="AE49" s="36">
        <v>0.2568634259259259</v>
      </c>
      <c r="AF49" s="31">
        <v>0.2568634259259259</v>
      </c>
      <c r="AG49" s="39">
        <v>0.2574652777777778</v>
      </c>
      <c r="AH49" s="36">
        <v>0.29553240740740744</v>
      </c>
      <c r="AI49" s="9">
        <v>0.29572916666666665</v>
      </c>
      <c r="AJ49" s="9">
        <v>0.2962384259259259</v>
      </c>
      <c r="AK49" s="9">
        <v>0.2959375</v>
      </c>
      <c r="AL49" s="39">
        <v>0.2964699074074074</v>
      </c>
      <c r="AM49" s="36">
        <v>0.35033564814814816</v>
      </c>
      <c r="AN49" s="31">
        <v>0.35033564814814816</v>
      </c>
      <c r="AO49" s="39">
        <v>0.35756944444444444</v>
      </c>
      <c r="AP49" s="36">
        <v>0.3393865740740741</v>
      </c>
      <c r="AQ49" s="39"/>
      <c r="AR49" s="36">
        <v>0.31364583333333335</v>
      </c>
      <c r="AS49" s="9">
        <v>0.3317013888888889</v>
      </c>
      <c r="AT49" s="9">
        <v>0.3317013888888889</v>
      </c>
      <c r="AU49" s="36">
        <v>0.3695717592592593</v>
      </c>
      <c r="AV49" s="31">
        <v>0.3695717592592593</v>
      </c>
      <c r="AW49" s="9">
        <v>0.370462962962963</v>
      </c>
    </row>
    <row r="50" spans="1:49" ht="13.5">
      <c r="A50" s="44">
        <v>47</v>
      </c>
      <c r="B50" s="7" t="s">
        <v>280</v>
      </c>
      <c r="C50" s="8" t="s">
        <v>362</v>
      </c>
      <c r="D50" s="8" t="s">
        <v>222</v>
      </c>
      <c r="E50" s="9">
        <f>W50-V50+AB50-AA50+AF50-AE50+AN50-AM50+AV50-AU50</f>
        <v>0.0109143518518518</v>
      </c>
      <c r="F50" s="20">
        <f>(10-COUNT(V50,Y50,AA50,AD50,AE50,AH50,AM50,AP50,AR50,AU50))*коэффициенты!$B$2</f>
        <v>0</v>
      </c>
      <c r="G50" s="16">
        <f>((SIGN(X50)*-1)+1)*коэффициенты!$B$3+((SIGN(Z50)*-1)+1)*коэффициенты!$B$4+((SIGN(AC50)*-1)+1)*коэффициенты!$B$5+((SIGN(AG50)*-1)+1)*коэффициенты!$B$6+((SIGN(AL50)*-1)+1)*коэффициенты!$B$7+((SIGN(AI50)*-1)+1)*коэффициенты!$B$8+((SIGN(AJ50)*-1)+1)*коэффициенты!$B$8+((SIGN(AK50)*-1)+1)*коэффициенты!$B$8+((SIGN(AO50)*-1)+1)*коэффициенты!$B$9+((SIGN(AQ50)*-1)+1)*коэффициенты!$B$10+((SIGN(AS50)*-1)+1)*коэффициенты!$B$11+((SIGN(AT50)*-1)+1)*коэффициенты!$B$12+((SIGN(AW50)*-1)+1)*коэффициенты!$B$13</f>
        <v>240</v>
      </c>
      <c r="H50" s="23">
        <f>IF(X50&gt;0,(X50-W50)*коэффициенты!$B$21)+IF(Z50&gt;0,(Z50-Y50)*коэффициенты!$B$22)+IF(AC50&gt;0,(AC50-AB50)*коэффициенты!$B$23)+IF(AG50&gt;0,(AG50-AF50)*коэффициенты!$B$24)+IF(AL50&gt;0,(AL50-AH50)*коэффициенты!$B$25)+IF(AO50&gt;0,(AO50-AN50)*коэффициенты!$B$26)+IF(AS50&gt;0,(AS50-AR50)*коэффициенты!$B$27)+IF(AW50&gt;0,(AW50-AV50)*коэффициенты!$B$28)</f>
        <v>0.4530671296296301</v>
      </c>
      <c r="I50" s="16">
        <f>VLOOKUP($C50,коэффициенты!$E$2:$T$300,5,FALSE)</f>
        <v>0</v>
      </c>
      <c r="J50" s="16">
        <f>VLOOKUP($C50,коэффициенты!$E$2:$T$300,6,FALSE)</f>
        <v>0</v>
      </c>
      <c r="K50" s="16">
        <f>VLOOKUP($C50,коэффициенты!$E$2:$T$300,7,FALSE)</f>
        <v>0</v>
      </c>
      <c r="L50" s="16">
        <f>VLOOKUP($C50,коэффициенты!$E$2:$T$300,8,FALSE)</f>
        <v>0</v>
      </c>
      <c r="M50" s="16">
        <f>VLOOKUP($C50,коэффициенты!$E$2:$T$300,9,FALSE)</f>
        <v>60</v>
      </c>
      <c r="N50" s="16">
        <f>VLOOKUP($C50,коэффициенты!$E$2:$T$300,10,FALSE)</f>
        <v>0</v>
      </c>
      <c r="O50" s="16">
        <f>VLOOKUP($C50,коэффициенты!$E$2:$T$300,11,FALSE)</f>
        <v>0</v>
      </c>
      <c r="P50" s="16">
        <f>VLOOKUP($C50,коэффициенты!$E$2:$T$300,12,FALSE)</f>
        <v>150</v>
      </c>
      <c r="Q50" s="16">
        <f>VLOOKUP($C50,коэффициенты!$E$2:$T$300,13,FALSE)</f>
        <v>20</v>
      </c>
      <c r="R50" s="16">
        <f>VLOOKUP($C50,коэффициенты!$E$2:$T$300,14,FALSE)</f>
        <v>4</v>
      </c>
      <c r="S50" s="16">
        <f>VLOOKUP($C50,коэффициенты!$E$2:$T$300,15,FALSE)</f>
        <v>30</v>
      </c>
      <c r="T50" s="16">
        <f>VLOOKUP($C50,коэффициенты!$E$2:$T$300,16,FALSE)</f>
        <v>0</v>
      </c>
      <c r="U50" s="15">
        <f>D50-E50+TIME(0,F50+G50,0)+H50+TIME(0,SUM(I50:L50),0)-TIME(0,SUM(M50:T50),0)</f>
        <v>0.8504166666666673</v>
      </c>
      <c r="V50" s="9">
        <v>0.07550925925925926</v>
      </c>
      <c r="W50" s="9">
        <v>0.07550925925925926</v>
      </c>
      <c r="X50" s="39">
        <v>0.07684027777777779</v>
      </c>
      <c r="Y50" s="36">
        <v>0.09621527777777777</v>
      </c>
      <c r="Z50" s="39">
        <v>0.13585648148148147</v>
      </c>
      <c r="AA50" s="36">
        <v>0.14811342592592594</v>
      </c>
      <c r="AB50" s="9">
        <v>0.15571759259259257</v>
      </c>
      <c r="AC50" s="40"/>
      <c r="AD50" s="43">
        <v>0.2093287037037037</v>
      </c>
      <c r="AE50" s="36">
        <v>0.23310185185185184</v>
      </c>
      <c r="AF50" s="9">
        <v>0.23310185185185184</v>
      </c>
      <c r="AG50" s="39">
        <v>0.23380787037037035</v>
      </c>
      <c r="AH50" s="36">
        <v>0.2728587962962963</v>
      </c>
      <c r="AI50" s="9">
        <v>0.27315972222222223</v>
      </c>
      <c r="AJ50" s="9">
        <v>0.2739814814814815</v>
      </c>
      <c r="AK50" s="9">
        <v>0.2735300925925926</v>
      </c>
      <c r="AL50" s="39">
        <v>0.27416666666666667</v>
      </c>
      <c r="AM50" s="36">
        <v>0.3500810185185185</v>
      </c>
      <c r="AN50" s="9">
        <v>0.3500810185185185</v>
      </c>
      <c r="AO50" s="39">
        <v>0.3643865740740741</v>
      </c>
      <c r="AP50" s="36">
        <v>0.370462962962963</v>
      </c>
      <c r="AQ50" s="39"/>
      <c r="AR50" s="36">
        <v>0.30233796296296295</v>
      </c>
      <c r="AS50" s="9">
        <v>0.3297800925925926</v>
      </c>
      <c r="AT50" s="9">
        <v>0.3275462962962963</v>
      </c>
      <c r="AU50" s="36">
        <v>0.37964120370370374</v>
      </c>
      <c r="AV50" s="9">
        <v>0.3829513888888889</v>
      </c>
      <c r="AW50" s="9">
        <v>0.38493055555555555</v>
      </c>
    </row>
    <row r="51" spans="1:49" ht="13.5">
      <c r="A51" s="44">
        <v>48</v>
      </c>
      <c r="B51" s="7" t="s">
        <v>248</v>
      </c>
      <c r="C51" s="8" t="s">
        <v>472</v>
      </c>
      <c r="D51" s="8" t="s">
        <v>249</v>
      </c>
      <c r="E51" s="9">
        <f>W51-V51+AB51-AA51+AF51-AE51+AN51-AM51+AV51-AU51</f>
        <v>0.018877314814814805</v>
      </c>
      <c r="F51" s="20">
        <f>(10-COUNT(V51,Y51,AA51,AD51,AE51,AH51,AM51,AP51,AR51,AU51))*коэффициенты!$B$2</f>
        <v>0</v>
      </c>
      <c r="G51" s="16">
        <f>((SIGN(X51)*-1)+1)*коэффициенты!$B$3+((SIGN(Z51)*-1)+1)*коэффициенты!$B$4+((SIGN(AC51)*-1)+1)*коэффициенты!$B$5+((SIGN(AG51)*-1)+1)*коэффициенты!$B$6+((SIGN(AL51)*-1)+1)*коэффициенты!$B$7+((SIGN(AI51)*-1)+1)*коэффициенты!$B$8+((SIGN(AJ51)*-1)+1)*коэффициенты!$B$8+((SIGN(AK51)*-1)+1)*коэффициенты!$B$8+((SIGN(AO51)*-1)+1)*коэффициенты!$B$9+((SIGN(AQ51)*-1)+1)*коэффициенты!$B$10+((SIGN(AS51)*-1)+1)*коэффициенты!$B$11+((SIGN(AT51)*-1)+1)*коэффициенты!$B$12+((SIGN(AW51)*-1)+1)*коэффициенты!$B$13</f>
        <v>120</v>
      </c>
      <c r="H51" s="23">
        <f>IF(X51&gt;0,(X51-W51)*коэффициенты!$B$21)+IF(Z51&gt;0,(Z51-Y51)*коэффициенты!$B$22)+IF(AC51&gt;0,(AC51-AB51)*коэффициенты!$B$23)+IF(AG51&gt;0,(AG51-AF51)*коэффициенты!$B$24)+IF(AL51&gt;0,(AL51-AH51)*коэффициенты!$B$25)+IF(AO51&gt;0,(AO51-AN51)*коэффициенты!$B$26)+IF(AS51&gt;0,(AS51-AR51)*коэффициенты!$B$27)+IF(AW51&gt;0,(AW51-AV51)*коэффициенты!$B$28)</f>
        <v>0.5632986111111109</v>
      </c>
      <c r="I51" s="16">
        <f>VLOOKUP($C51,коэффициенты!$E$2:$T$300,5,FALSE)</f>
        <v>0</v>
      </c>
      <c r="J51" s="16">
        <f>VLOOKUP($C51,коэффициенты!$E$2:$T$300,6,FALSE)</f>
        <v>0</v>
      </c>
      <c r="K51" s="16">
        <f>VLOOKUP($C51,коэффициенты!$E$2:$T$300,7,FALSE)</f>
        <v>0</v>
      </c>
      <c r="L51" s="16">
        <f>VLOOKUP($C51,коэффициенты!$E$2:$T$300,8,FALSE)</f>
        <v>0</v>
      </c>
      <c r="M51" s="16">
        <f>VLOOKUP($C51,коэффициенты!$E$2:$T$300,9,FALSE)</f>
        <v>0</v>
      </c>
      <c r="N51" s="16">
        <f>VLOOKUP($C51,коэффициенты!$E$2:$T$300,10,FALSE)</f>
        <v>0</v>
      </c>
      <c r="O51" s="16">
        <f>VLOOKUP($C51,коэффициенты!$E$2:$T$300,11,FALSE)</f>
        <v>0</v>
      </c>
      <c r="P51" s="16">
        <f>VLOOKUP($C51,коэффициенты!$E$2:$T$300,12,FALSE)</f>
        <v>150</v>
      </c>
      <c r="Q51" s="16">
        <f>VLOOKUP($C51,коэффициенты!$E$2:$T$300,13,FALSE)</f>
        <v>20</v>
      </c>
      <c r="R51" s="16">
        <f>VLOOKUP($C51,коэффициенты!$E$2:$T$300,14,FALSE)</f>
        <v>4</v>
      </c>
      <c r="S51" s="16">
        <f>VLOOKUP($C51,коэффициенты!$E$2:$T$300,15,FALSE)</f>
        <v>30</v>
      </c>
      <c r="T51" s="16">
        <f>VLOOKUP($C51,коэффициенты!$E$2:$T$300,16,FALSE)</f>
        <v>120</v>
      </c>
      <c r="U51" s="15">
        <f>D51-E51+TIME(0,F51+G51,0)+H51+TIME(0,SUM(I51:L51),0)-TIME(0,SUM(M51:T51),0)</f>
        <v>0.8551273148148147</v>
      </c>
      <c r="V51" s="9">
        <v>0.08210648148148149</v>
      </c>
      <c r="W51" s="31">
        <v>0.08210648148148149</v>
      </c>
      <c r="X51" s="39">
        <v>0.08300925925925927</v>
      </c>
      <c r="Y51" s="36">
        <v>0.10326388888888889</v>
      </c>
      <c r="Z51" s="39">
        <v>0.16105324074074073</v>
      </c>
      <c r="AA51" s="36">
        <v>0.1758912037037037</v>
      </c>
      <c r="AB51" s="9">
        <v>0.1947685185185185</v>
      </c>
      <c r="AC51" s="39">
        <v>0.1974189814814815</v>
      </c>
      <c r="AD51" s="43">
        <v>0.2534027777777778</v>
      </c>
      <c r="AE51" s="36">
        <v>0.2685416666666667</v>
      </c>
      <c r="AF51" s="31">
        <v>0.2685416666666667</v>
      </c>
      <c r="AG51" s="39">
        <v>0.2690856481481481</v>
      </c>
      <c r="AH51" s="36">
        <v>0.31027777777777776</v>
      </c>
      <c r="AI51" s="9">
        <v>0.3107407407407407</v>
      </c>
      <c r="AJ51" s="9">
        <v>0.31199074074074074</v>
      </c>
      <c r="AK51" s="9">
        <v>0.31137731481481484</v>
      </c>
      <c r="AL51" s="39">
        <v>0.31234953703703705</v>
      </c>
      <c r="AM51" s="36">
        <v>0.37540509259259264</v>
      </c>
      <c r="AN51" s="31">
        <v>0.37540509259259264</v>
      </c>
      <c r="AO51" s="39">
        <v>0.3890046296296296</v>
      </c>
      <c r="AP51" s="36">
        <v>0.3972222222222222</v>
      </c>
      <c r="AQ51" s="39"/>
      <c r="AR51" s="36">
        <v>0.3353125</v>
      </c>
      <c r="AS51" s="9">
        <v>0.3612847222222222</v>
      </c>
      <c r="AT51" s="9">
        <v>0.3614699074074074</v>
      </c>
      <c r="AU51" s="36">
        <v>0.41412037037037036</v>
      </c>
      <c r="AV51" s="31">
        <v>0.41412037037037036</v>
      </c>
      <c r="AW51" s="9">
        <v>0.4145023148148148</v>
      </c>
    </row>
    <row r="52" spans="1:49" ht="13.5">
      <c r="A52" s="44">
        <v>49</v>
      </c>
      <c r="B52" s="7" t="s">
        <v>294</v>
      </c>
      <c r="C52" s="8" t="s">
        <v>339</v>
      </c>
      <c r="D52" s="8" t="s">
        <v>267</v>
      </c>
      <c r="E52" s="9">
        <f>W52-V52+AB52-AA52+AF52-AE52+AN52-AM52+AV52-AU52</f>
        <v>0.010023148148148142</v>
      </c>
      <c r="F52" s="20">
        <f>(10-COUNT(V52,Y52,AA52,AD52,AE52,AH52,AM52,AP52,AR52,AU52))*коэффициенты!$B$2</f>
        <v>0</v>
      </c>
      <c r="G52" s="16">
        <f>((SIGN(X52)*-1)+1)*коэффициенты!$B$3+((SIGN(Z52)*-1)+1)*коэффициенты!$B$4+((SIGN(AC52)*-1)+1)*коэффициенты!$B$5+((SIGN(AG52)*-1)+1)*коэффициенты!$B$6+((SIGN(AL52)*-1)+1)*коэффициенты!$B$7+((SIGN(AI52)*-1)+1)*коэффициенты!$B$8+((SIGN(AJ52)*-1)+1)*коэффициенты!$B$8+((SIGN(AK52)*-1)+1)*коэффициенты!$B$8+((SIGN(AO52)*-1)+1)*коэффициенты!$B$9+((SIGN(AQ52)*-1)+1)*коэффициенты!$B$10+((SIGN(AS52)*-1)+1)*коэффициенты!$B$11+((SIGN(AT52)*-1)+1)*коэффициенты!$B$12+((SIGN(AW52)*-1)+1)*коэффициенты!$B$13</f>
        <v>120</v>
      </c>
      <c r="H52" s="23">
        <f>IF(X52&gt;0,(X52-W52)*коэффициенты!$B$21)+IF(Z52&gt;0,(Z52-Y52)*коэффициенты!$B$22)+IF(AC52&gt;0,(AC52-AB52)*коэффициенты!$B$23)+IF(AG52&gt;0,(AG52-AF52)*коэффициенты!$B$24)+IF(AL52&gt;0,(AL52-AH52)*коэффициенты!$B$25)+IF(AO52&gt;0,(AO52-AN52)*коэффициенты!$B$26)+IF(AS52&gt;0,(AS52-AR52)*коэффициенты!$B$27)+IF(AW52&gt;0,(AW52-AV52)*коэффициенты!$B$28)</f>
        <v>0.5381134259259256</v>
      </c>
      <c r="I52" s="16">
        <f>VLOOKUP($C52,коэффициенты!$E$2:$T$300,5,FALSE)</f>
        <v>0</v>
      </c>
      <c r="J52" s="16">
        <f>VLOOKUP($C52,коэффициенты!$E$2:$T$300,6,FALSE)</f>
        <v>0</v>
      </c>
      <c r="K52" s="16">
        <f>VLOOKUP($C52,коэффициенты!$E$2:$T$300,7,FALSE)</f>
        <v>0</v>
      </c>
      <c r="L52" s="16">
        <f>VLOOKUP($C52,коэффициенты!$E$2:$T$300,8,FALSE)</f>
        <v>0</v>
      </c>
      <c r="M52" s="16">
        <f>VLOOKUP($C52,коэффициенты!$E$2:$T$300,9,FALSE)</f>
        <v>0</v>
      </c>
      <c r="N52" s="16">
        <f>VLOOKUP($C52,коэффициенты!$E$2:$T$300,10,FALSE)</f>
        <v>0</v>
      </c>
      <c r="O52" s="16">
        <f>VLOOKUP($C52,коэффициенты!$E$2:$T$300,11,FALSE)</f>
        <v>0</v>
      </c>
      <c r="P52" s="16">
        <f>VLOOKUP($C52,коэффициенты!$E$2:$T$300,12,FALSE)</f>
        <v>150</v>
      </c>
      <c r="Q52" s="16">
        <f>VLOOKUP($C52,коэффициенты!$E$2:$T$300,13,FALSE)</f>
        <v>20</v>
      </c>
      <c r="R52" s="16">
        <f>VLOOKUP($C52,коэффициенты!$E$2:$T$300,14,FALSE)</f>
        <v>8</v>
      </c>
      <c r="S52" s="16">
        <f>VLOOKUP($C52,коэффициенты!$E$2:$T$300,15,FALSE)</f>
        <v>30</v>
      </c>
      <c r="T52" s="16">
        <f>VLOOKUP($C52,коэффициенты!$E$2:$T$300,16,FALSE)</f>
        <v>120</v>
      </c>
      <c r="U52" s="15">
        <f>D52-E52+TIME(0,F52+G52,0)+H52+TIME(0,SUM(I52:L52),0)-TIME(0,SUM(M52:T52),0)</f>
        <v>0.8719791666666664</v>
      </c>
      <c r="V52" s="9">
        <v>0.0984375</v>
      </c>
      <c r="W52" s="31">
        <v>0.0984375</v>
      </c>
      <c r="X52" s="39">
        <v>0.09951388888888889</v>
      </c>
      <c r="Y52" s="36">
        <v>0.11712962962962963</v>
      </c>
      <c r="Z52" s="39">
        <v>0.16908564814814817</v>
      </c>
      <c r="AA52" s="36">
        <v>0.18618055555555557</v>
      </c>
      <c r="AB52" s="9">
        <v>0.19620370370370369</v>
      </c>
      <c r="AC52" s="39">
        <v>0.19822916666666668</v>
      </c>
      <c r="AD52" s="43">
        <v>0.2562847222222222</v>
      </c>
      <c r="AE52" s="36">
        <v>0.2750578703703704</v>
      </c>
      <c r="AF52" s="31">
        <v>0.2750578703703704</v>
      </c>
      <c r="AG52" s="39">
        <v>0.2754861111111111</v>
      </c>
      <c r="AH52" s="36">
        <v>0.33199074074074075</v>
      </c>
      <c r="AI52" s="9">
        <v>0.33305555555555555</v>
      </c>
      <c r="AJ52" s="9">
        <v>0.33216435185185184</v>
      </c>
      <c r="AK52" s="9">
        <v>0.3325462962962963</v>
      </c>
      <c r="AL52" s="39">
        <v>0.33327546296296295</v>
      </c>
      <c r="AM52" s="36">
        <v>0.3537384259259259</v>
      </c>
      <c r="AN52" s="31">
        <v>0.3537384259259259</v>
      </c>
      <c r="AO52" s="39">
        <v>0.3745833333333333</v>
      </c>
      <c r="AP52" s="36">
        <v>0.3891550925925926</v>
      </c>
      <c r="AQ52" s="39"/>
      <c r="AR52" s="36">
        <v>0.40645833333333337</v>
      </c>
      <c r="AS52" s="9">
        <v>0.4269675925925926</v>
      </c>
      <c r="AT52" s="39">
        <v>0.4269675925925926</v>
      </c>
      <c r="AU52" s="36">
        <v>0.46601851851851855</v>
      </c>
      <c r="AV52" s="31">
        <v>0.46601851851851855</v>
      </c>
      <c r="AW52" s="9">
        <v>0.46641203703703704</v>
      </c>
    </row>
    <row r="53" spans="1:49" ht="13.5">
      <c r="A53" s="44">
        <v>50</v>
      </c>
      <c r="B53" s="7" t="s">
        <v>213</v>
      </c>
      <c r="C53" s="8" t="s">
        <v>503</v>
      </c>
      <c r="D53" s="8" t="s">
        <v>214</v>
      </c>
      <c r="E53" s="9">
        <f>W53-V53+AB53-AA53+AF53-AE53+AN53-AM53+AV53-AU53</f>
        <v>0.018182870370370363</v>
      </c>
      <c r="F53" s="20">
        <f>(10-COUNT(V53,Y53,AA53,AD53,AE53,AH53,AM53,AP53,AR53,AU53))*коэффициенты!$B$2</f>
        <v>120</v>
      </c>
      <c r="G53" s="16">
        <f>((SIGN(X53)*-1)+1)*коэффициенты!$B$3+((SIGN(Z53)*-1)+1)*коэффициенты!$B$4+((SIGN(AC53)*-1)+1)*коэффициенты!$B$5+((SIGN(AG53)*-1)+1)*коэффициенты!$B$6+((SIGN(AL53)*-1)+1)*коэффициенты!$B$7+((SIGN(AI53)*-1)+1)*коэффициенты!$B$8+((SIGN(AJ53)*-1)+1)*коэффициенты!$B$8+((SIGN(AK53)*-1)+1)*коэффициенты!$B$8+((SIGN(AO53)*-1)+1)*коэффициенты!$B$9+((SIGN(AQ53)*-1)+1)*коэффициенты!$B$10+((SIGN(AS53)*-1)+1)*коэффициенты!$B$11+((SIGN(AT53)*-1)+1)*коэффициенты!$B$12+((SIGN(AW53)*-1)+1)*коэффициенты!$B$13</f>
        <v>120</v>
      </c>
      <c r="H53" s="23">
        <f>IF(X53&gt;0,(X53-W53)*коэффициенты!$B$21)+IF(Z53&gt;0,(Z53-Y53)*коэффициенты!$B$22)+IF(AC53&gt;0,(AC53-AB53)*коэффициенты!$B$23)+IF(AG53&gt;0,(AG53-AF53)*коэффициенты!$B$24)+IF(AL53&gt;0,(AL53-AH53)*коэффициенты!$B$25)+IF(AO53&gt;0,(AO53-AN53)*коэффициенты!$B$26)+IF(AS53&gt;0,(AS53-AR53)*коэффициенты!$B$27)+IF(AW53&gt;0,(AW53-AV53)*коэффициенты!$B$28)</f>
        <v>0.37317129629629653</v>
      </c>
      <c r="I53" s="16">
        <f>VLOOKUP($C53,коэффициенты!$E$2:$T$300,5,FALSE)</f>
        <v>120</v>
      </c>
      <c r="J53" s="16">
        <f>VLOOKUP($C53,коэффициенты!$E$2:$T$300,6,FALSE)</f>
        <v>0</v>
      </c>
      <c r="K53" s="16">
        <f>VLOOKUP($C53,коэффициенты!$E$2:$T$300,7,FALSE)</f>
        <v>0</v>
      </c>
      <c r="L53" s="16">
        <f>VLOOKUP($C53,коэффициенты!$E$2:$T$300,8,FALSE)</f>
        <v>0</v>
      </c>
      <c r="M53" s="16">
        <f>VLOOKUP($C53,коэффициенты!$E$2:$T$300,9,FALSE)</f>
        <v>30</v>
      </c>
      <c r="N53" s="16">
        <f>VLOOKUP($C53,коэффициенты!$E$2:$T$300,10,FALSE)</f>
        <v>0</v>
      </c>
      <c r="O53" s="16">
        <f>VLOOKUP($C53,коэффициенты!$E$2:$T$300,11,FALSE)</f>
        <v>0</v>
      </c>
      <c r="P53" s="16">
        <f>VLOOKUP($C53,коэффициенты!$E$2:$T$300,12,FALSE)</f>
        <v>120</v>
      </c>
      <c r="Q53" s="16">
        <f>VLOOKUP($C53,коэффициенты!$E$2:$T$300,13,FALSE)</f>
        <v>20</v>
      </c>
      <c r="R53" s="16">
        <f>VLOOKUP($C53,коэффициенты!$E$2:$T$300,14,FALSE)</f>
        <v>12</v>
      </c>
      <c r="S53" s="16">
        <f>VLOOKUP($C53,коэффициенты!$E$2:$T$300,15,FALSE)</f>
        <v>30</v>
      </c>
      <c r="T53" s="16">
        <f>VLOOKUP($C53,коэффициенты!$E$2:$T$300,16,FALSE)</f>
        <v>0</v>
      </c>
      <c r="U53" s="15">
        <f>D53-E53+TIME(0,F53+G53,0)+H53+TIME(0,SUM(I53:L53),0)-TIME(0,SUM(M53:T53),0)</f>
        <v>0.8727199074074076</v>
      </c>
      <c r="V53" s="9">
        <v>0.08390046296296295</v>
      </c>
      <c r="W53" s="31">
        <v>0.08390046296296295</v>
      </c>
      <c r="X53" s="39">
        <v>0.08469907407407407</v>
      </c>
      <c r="Y53" s="36">
        <v>0.10910879629629629</v>
      </c>
      <c r="Z53" s="39">
        <v>0.14467592592592593</v>
      </c>
      <c r="AA53" s="36">
        <v>0.16621527777777778</v>
      </c>
      <c r="AB53" s="9">
        <v>0.18439814814814814</v>
      </c>
      <c r="AC53" s="39">
        <v>0.1875462962962963</v>
      </c>
      <c r="AD53" s="43">
        <v>0.2359027777777778</v>
      </c>
      <c r="AE53" s="36">
        <v>0.25961805555555556</v>
      </c>
      <c r="AF53" s="31">
        <v>0.25961805555555556</v>
      </c>
      <c r="AG53" s="39">
        <v>0.2606365740740741</v>
      </c>
      <c r="AH53" s="36">
        <v>0.3184490740740741</v>
      </c>
      <c r="AI53" s="9">
        <v>0.3189351851851852</v>
      </c>
      <c r="AJ53" s="9">
        <v>0.31863425925925926</v>
      </c>
      <c r="AK53" s="9">
        <v>0.31924768518518515</v>
      </c>
      <c r="AL53" s="39">
        <v>0.3196527777777778</v>
      </c>
      <c r="AM53" s="36">
        <v>0.36719907407407404</v>
      </c>
      <c r="AN53" s="31">
        <v>0.36719907407407404</v>
      </c>
      <c r="AO53" s="39">
        <v>0.3796527777777778</v>
      </c>
      <c r="AP53" s="36">
        <v>0.3858101851851852</v>
      </c>
      <c r="AQ53" s="39">
        <v>0.38873842592592595</v>
      </c>
      <c r="AR53" s="36">
        <v>0.33730324074074075</v>
      </c>
      <c r="AS53" s="9">
        <v>0.3540509259259259</v>
      </c>
      <c r="AT53" s="39">
        <v>0.3540509259259259</v>
      </c>
      <c r="AU53" s="37"/>
      <c r="AV53" s="31"/>
      <c r="AW53" s="31"/>
    </row>
    <row r="54" spans="1:49" ht="13.5">
      <c r="A54" s="44">
        <v>51</v>
      </c>
      <c r="B54" s="7" t="s">
        <v>236</v>
      </c>
      <c r="C54" s="8" t="s">
        <v>474</v>
      </c>
      <c r="D54" s="8" t="s">
        <v>237</v>
      </c>
      <c r="E54" s="9">
        <f>W54-V54+AB54-AA54+AF54-AE54+AN54-AM54+AV54-AU54</f>
        <v>0.01752314814814815</v>
      </c>
      <c r="F54" s="20">
        <f>(10-COUNT(V54,Y54,AA54,AD54,AE54,AH54,AM54,AP54,AR54,AU54))*коэффициенты!$B$2</f>
        <v>120</v>
      </c>
      <c r="G54" s="16">
        <f>((SIGN(X54)*-1)+1)*коэффициенты!$B$3+((SIGN(Z54)*-1)+1)*коэффициенты!$B$4+((SIGN(AC54)*-1)+1)*коэффициенты!$B$5+((SIGN(AG54)*-1)+1)*коэффициенты!$B$6+((SIGN(AL54)*-1)+1)*коэффициенты!$B$7+((SIGN(AI54)*-1)+1)*коэффициенты!$B$8+((SIGN(AJ54)*-1)+1)*коэффициенты!$B$8+((SIGN(AK54)*-1)+1)*коэффициенты!$B$8+((SIGN(AO54)*-1)+1)*коэффициенты!$B$9+((SIGN(AQ54)*-1)+1)*коэффициенты!$B$10+((SIGN(AS54)*-1)+1)*коэффициенты!$B$11+((SIGN(AT54)*-1)+1)*коэффициенты!$B$12+((SIGN(AW54)*-1)+1)*коэффициенты!$B$13</f>
        <v>120</v>
      </c>
      <c r="H54" s="23">
        <f>IF(X54&gt;0,(X54-W54)*коэффициенты!$B$21)+IF(Z54&gt;0,(Z54-Y54)*коэффициенты!$B$22)+IF(AC54&gt;0,(AC54-AB54)*коэффициенты!$B$23)+IF(AG54&gt;0,(AG54-AF54)*коэффициенты!$B$24)+IF(AL54&gt;0,(AL54-AH54)*коэффициенты!$B$25)+IF(AO54&gt;0,(AO54-AN54)*коэффициенты!$B$26)+IF(AS54&gt;0,(AS54-AR54)*коэффициенты!$B$27)+IF(AW54&gt;0,(AW54-AV54)*коэффициенты!$B$28)</f>
        <v>0.4447337962962969</v>
      </c>
      <c r="I54" s="16">
        <f>VLOOKUP($C54,коэффициенты!$E$2:$T$300,5,FALSE)</f>
        <v>0</v>
      </c>
      <c r="J54" s="16">
        <f>VLOOKUP($C54,коэффициенты!$E$2:$T$300,6,FALSE)</f>
        <v>0</v>
      </c>
      <c r="K54" s="16">
        <f>VLOOKUP($C54,коэффициенты!$E$2:$T$300,7,FALSE)</f>
        <v>0</v>
      </c>
      <c r="L54" s="16">
        <f>VLOOKUP($C54,коэффициенты!$E$2:$T$300,8,FALSE)</f>
        <v>240</v>
      </c>
      <c r="M54" s="16">
        <f>VLOOKUP($C54,коэффициенты!$E$2:$T$300,9,FALSE)</f>
        <v>30</v>
      </c>
      <c r="N54" s="16">
        <f>VLOOKUP($C54,коэффициенты!$E$2:$T$300,10,FALSE)</f>
        <v>0</v>
      </c>
      <c r="O54" s="16">
        <f>VLOOKUP($C54,коэффициенты!$E$2:$T$300,11,FALSE)</f>
        <v>0</v>
      </c>
      <c r="P54" s="16">
        <f>VLOOKUP($C54,коэффициенты!$E$2:$T$300,12,FALSE)</f>
        <v>120</v>
      </c>
      <c r="Q54" s="16">
        <f>VLOOKUP($C54,коэффициенты!$E$2:$T$300,13,FALSE)</f>
        <v>20</v>
      </c>
      <c r="R54" s="16">
        <f>VLOOKUP($C54,коэффициенты!$E$2:$T$300,14,FALSE)</f>
        <v>4</v>
      </c>
      <c r="S54" s="16">
        <f>VLOOKUP($C54,коэффициенты!$E$2:$T$300,15,FALSE)</f>
        <v>30</v>
      </c>
      <c r="T54" s="16">
        <f>VLOOKUP($C54,коэффициенты!$E$2:$T$300,16,FALSE)</f>
        <v>120</v>
      </c>
      <c r="U54" s="15">
        <f>D54-E54+TIME(0,F54+G54,0)+H54+TIME(0,SUM(I54:L54),0)-TIME(0,SUM(M54:T54),0)</f>
        <v>0.9669907407407413</v>
      </c>
      <c r="V54" s="9">
        <v>0.07795138888888889</v>
      </c>
      <c r="W54" s="31">
        <v>0.07795138888888889</v>
      </c>
      <c r="X54" s="39">
        <v>0.07917824074074074</v>
      </c>
      <c r="Y54" s="36">
        <v>0.095625</v>
      </c>
      <c r="Z54" s="39">
        <v>0.1460300925925926</v>
      </c>
      <c r="AA54" s="36">
        <v>0.15822916666666667</v>
      </c>
      <c r="AB54" s="9">
        <v>0.17575231481481482</v>
      </c>
      <c r="AC54" s="39">
        <v>0.1794212962962963</v>
      </c>
      <c r="AD54" s="43">
        <v>0.23896990740740742</v>
      </c>
      <c r="AE54" s="36">
        <v>0.2574189814814815</v>
      </c>
      <c r="AF54" s="31">
        <v>0.2574189814814815</v>
      </c>
      <c r="AG54" s="39">
        <v>0.25831018518518517</v>
      </c>
      <c r="AH54" s="36">
        <v>0.2987037037037037</v>
      </c>
      <c r="AI54" s="9">
        <v>0.2998611111111111</v>
      </c>
      <c r="AJ54" s="9">
        <v>0.2988888888888889</v>
      </c>
      <c r="AK54" s="9">
        <v>0.2992939814814815</v>
      </c>
      <c r="AL54" s="39">
        <v>0.3002430555555556</v>
      </c>
      <c r="AM54" s="36"/>
      <c r="AN54" s="31"/>
      <c r="AO54" s="39"/>
      <c r="AP54" s="36">
        <v>0.36538194444444444</v>
      </c>
      <c r="AQ54" s="39"/>
      <c r="AR54" s="36">
        <v>0.3234375</v>
      </c>
      <c r="AS54" s="9">
        <v>0.35324074074074074</v>
      </c>
      <c r="AT54" s="9">
        <v>0.3534027777777778</v>
      </c>
      <c r="AU54" s="36">
        <v>0.4006597222222222</v>
      </c>
      <c r="AV54" s="31">
        <v>0.4006597222222222</v>
      </c>
      <c r="AW54" s="9">
        <v>0.4010648148148148</v>
      </c>
    </row>
    <row r="55" spans="1:49" ht="13.5">
      <c r="A55" s="44">
        <v>52</v>
      </c>
      <c r="B55" s="7" t="s">
        <v>203</v>
      </c>
      <c r="C55" s="8" t="s">
        <v>513</v>
      </c>
      <c r="D55" s="8" t="s">
        <v>204</v>
      </c>
      <c r="E55" s="9">
        <f>W55-V55+AB55-AA55+AF55-AE55+AN55-AM55+AV55-AU55</f>
        <v>0.008564814814814803</v>
      </c>
      <c r="F55" s="20">
        <f>(10-COUNT(V55,Y55,AA55,AD55,AE55,AH55,AM55,AP55,AR55,AU55))*коэффициенты!$B$2</f>
        <v>0</v>
      </c>
      <c r="G55" s="16">
        <f>((SIGN(X55)*-1)+1)*коэффициенты!$B$3+((SIGN(Z55)*-1)+1)*коэффициенты!$B$4+((SIGN(AC55)*-1)+1)*коэффициенты!$B$5+((SIGN(AG55)*-1)+1)*коэффициенты!$B$6+((SIGN(AL55)*-1)+1)*коэффициенты!$B$7+((SIGN(AI55)*-1)+1)*коэффициенты!$B$8+((SIGN(AJ55)*-1)+1)*коэффициенты!$B$8+((SIGN(AK55)*-1)+1)*коэффициенты!$B$8+((SIGN(AO55)*-1)+1)*коэффициенты!$B$9+((SIGN(AQ55)*-1)+1)*коэффициенты!$B$10+((SIGN(AS55)*-1)+1)*коэффициенты!$B$11+((SIGN(AT55)*-1)+1)*коэффициенты!$B$12+((SIGN(AW55)*-1)+1)*коэффициенты!$B$13</f>
        <v>360</v>
      </c>
      <c r="H55" s="23">
        <f>IF(X55&gt;0,(X55-W55)*коэффициенты!$B$21)+IF(Z55&gt;0,(Z55-Y55)*коэффициенты!$B$22)+IF(AC55&gt;0,(AC55-AB55)*коэффициенты!$B$23)+IF(AG55&gt;0,(AG55-AF55)*коэффициенты!$B$24)+IF(AL55&gt;0,(AL55-AH55)*коэффициенты!$B$25)+IF(AO55&gt;0,(AO55-AN55)*коэффициенты!$B$26)+IF(AS55&gt;0,(AS55-AR55)*коэффициенты!$B$27)+IF(AW55&gt;0,(AW55-AV55)*коэффициенты!$B$28)</f>
        <v>0.29916666666666747</v>
      </c>
      <c r="I55" s="16">
        <f>VLOOKUP($C55,коэффициенты!$E$2:$T$300,5,FALSE)</f>
        <v>0</v>
      </c>
      <c r="J55" s="16">
        <f>VLOOKUP($C55,коэффициенты!$E$2:$T$300,6,FALSE)</f>
        <v>0</v>
      </c>
      <c r="K55" s="16">
        <f>VLOOKUP($C55,коэффициенты!$E$2:$T$300,7,FALSE)</f>
        <v>240</v>
      </c>
      <c r="L55" s="16">
        <f>VLOOKUP($C55,коэффициенты!$E$2:$T$300,8,FALSE)</f>
        <v>0</v>
      </c>
      <c r="M55" s="16">
        <f>VLOOKUP($C55,коэффициенты!$E$2:$T$300,9,FALSE)</f>
        <v>30</v>
      </c>
      <c r="N55" s="16">
        <f>VLOOKUP($C55,коэффициенты!$E$2:$T$300,10,FALSE)</f>
        <v>0</v>
      </c>
      <c r="O55" s="16">
        <f>VLOOKUP($C55,коэффициенты!$E$2:$T$300,11,FALSE)</f>
        <v>0</v>
      </c>
      <c r="P55" s="16">
        <f>VLOOKUP($C55,коэффициенты!$E$2:$T$300,12,FALSE)</f>
        <v>90</v>
      </c>
      <c r="Q55" s="16">
        <f>VLOOKUP($C55,коэффициенты!$E$2:$T$300,13,FALSE)</f>
        <v>20</v>
      </c>
      <c r="R55" s="16">
        <f>VLOOKUP($C55,коэффициенты!$E$2:$T$300,14,FALSE)</f>
        <v>4</v>
      </c>
      <c r="S55" s="16">
        <f>VLOOKUP($C55,коэффициенты!$E$2:$T$300,15,FALSE)</f>
        <v>0</v>
      </c>
      <c r="T55" s="16">
        <f>VLOOKUP($C55,коэффициенты!$E$2:$T$300,16,FALSE)</f>
        <v>0</v>
      </c>
      <c r="U55" s="15">
        <f>D55-E55+TIME(0,F55+G55,0)+H55+TIME(0,SUM(I55:L55),0)-TIME(0,SUM(M55:T55),0)</f>
        <v>1.0130324074074082</v>
      </c>
      <c r="V55" s="9">
        <v>0.10806712962962962</v>
      </c>
      <c r="W55" s="31">
        <v>0.10806712962962962</v>
      </c>
      <c r="X55" s="39">
        <v>0.10925925925925926</v>
      </c>
      <c r="Y55" s="36">
        <v>0.12443287037037037</v>
      </c>
      <c r="Z55" s="39">
        <v>0.16270833333333332</v>
      </c>
      <c r="AA55" s="36">
        <v>0.17814814814814817</v>
      </c>
      <c r="AB55" s="9">
        <v>0.18671296296296294</v>
      </c>
      <c r="AC55" s="39">
        <v>0.18832175925925929</v>
      </c>
      <c r="AD55" s="43">
        <v>0.2544560185185185</v>
      </c>
      <c r="AE55" s="36">
        <v>0.2730092592592593</v>
      </c>
      <c r="AF55" s="31">
        <v>0.2730092592592593</v>
      </c>
      <c r="AG55" s="39">
        <v>0.2734375</v>
      </c>
      <c r="AH55" s="36">
        <v>0.3225810185185185</v>
      </c>
      <c r="AI55" s="9">
        <v>0.3231134259259259</v>
      </c>
      <c r="AJ55" s="9">
        <v>0.32274305555555555</v>
      </c>
      <c r="AK55" s="9">
        <v>0.32341435185185186</v>
      </c>
      <c r="AL55" s="39">
        <v>0.3237152777777778</v>
      </c>
      <c r="AM55" s="36">
        <v>0.35314814814814816</v>
      </c>
      <c r="AN55" s="31">
        <v>0.35314814814814816</v>
      </c>
      <c r="AO55" s="39">
        <v>0.3618981481481482</v>
      </c>
      <c r="AP55" s="36">
        <v>0.3685763888888889</v>
      </c>
      <c r="AQ55" s="40"/>
      <c r="AR55" s="36">
        <v>0.34155092592592595</v>
      </c>
      <c r="AS55" s="31"/>
      <c r="AT55" s="9"/>
      <c r="AU55" s="36">
        <v>0.3793518518518519</v>
      </c>
      <c r="AV55" s="31">
        <v>0.3793518518518519</v>
      </c>
      <c r="AW55" s="9">
        <v>0.3798148148148148</v>
      </c>
    </row>
    <row r="56" spans="1:49" ht="13.5">
      <c r="A56" s="44">
        <v>53</v>
      </c>
      <c r="B56" s="7" t="s">
        <v>287</v>
      </c>
      <c r="C56" s="8" t="s">
        <v>356</v>
      </c>
      <c r="D56" s="8" t="s">
        <v>264</v>
      </c>
      <c r="E56" s="9">
        <f>W56-V56+AB56-AA56+AF56-AE56+AN56-AM56+AV56-AU56</f>
        <v>0.020393518518518505</v>
      </c>
      <c r="F56" s="20">
        <f>(10-COUNT(V56,Y56,AA56,AD56,AE56,AH56,AM56,AP56,AR56,AU56))*коэффициенты!$B$2</f>
        <v>120</v>
      </c>
      <c r="G56" s="16">
        <f>((SIGN(X56)*-1)+1)*коэффициенты!$B$3+((SIGN(Z56)*-1)+1)*коэффициенты!$B$4+((SIGN(AC56)*-1)+1)*коэффициенты!$B$5+((SIGN(AG56)*-1)+1)*коэффициенты!$B$6+((SIGN(AL56)*-1)+1)*коэффициенты!$B$7+((SIGN(AI56)*-1)+1)*коэффициенты!$B$8+((SIGN(AJ56)*-1)+1)*коэффициенты!$B$8+((SIGN(AK56)*-1)+1)*коэффициенты!$B$8+((SIGN(AO56)*-1)+1)*коэффициенты!$B$9+((SIGN(AQ56)*-1)+1)*коэффициенты!$B$10+((SIGN(AS56)*-1)+1)*коэффициенты!$B$11+((SIGN(AT56)*-1)+1)*коэффициенты!$B$12+((SIGN(AW56)*-1)+1)*коэффициенты!$B$13</f>
        <v>120</v>
      </c>
      <c r="H56" s="23">
        <f>IF(X56&gt;0,(X56-W56)*коэффициенты!$B$21)+IF(Z56&gt;0,(Z56-Y56)*коэффициенты!$B$22)+IF(AC56&gt;0,(AC56-AB56)*коэффициенты!$B$23)+IF(AG56&gt;0,(AG56-AF56)*коэффициенты!$B$24)+IF(AL56&gt;0,(AL56-AH56)*коэффициенты!$B$25)+IF(AO56&gt;0,(AO56-AN56)*коэффициенты!$B$26)+IF(AS56&gt;0,(AS56-AR56)*коэффициенты!$B$27)+IF(AW56&gt;0,(AW56-AV56)*коэффициенты!$B$28)</f>
        <v>0.501759259259259</v>
      </c>
      <c r="I56" s="16">
        <f>VLOOKUP($C56,коэффициенты!$E$2:$T$300,5,FALSE)</f>
        <v>120</v>
      </c>
      <c r="J56" s="16">
        <f>VLOOKUP($C56,коэффициенты!$E$2:$T$300,6,FALSE)</f>
        <v>0</v>
      </c>
      <c r="K56" s="16">
        <f>VLOOKUP($C56,коэффициенты!$E$2:$T$300,7,FALSE)</f>
        <v>0</v>
      </c>
      <c r="L56" s="16">
        <f>VLOOKUP($C56,коэффициенты!$E$2:$T$300,8,FALSE)</f>
        <v>0</v>
      </c>
      <c r="M56" s="16">
        <f>VLOOKUP($C56,коэффициенты!$E$2:$T$300,9,FALSE)</f>
        <v>60</v>
      </c>
      <c r="N56" s="16">
        <f>VLOOKUP($C56,коэффициенты!$E$2:$T$300,10,FALSE)</f>
        <v>0</v>
      </c>
      <c r="O56" s="16">
        <f>VLOOKUP($C56,коэффициенты!$E$2:$T$300,11,FALSE)</f>
        <v>0</v>
      </c>
      <c r="P56" s="16">
        <f>VLOOKUP($C56,коэффициенты!$E$2:$T$300,12,FALSE)</f>
        <v>150</v>
      </c>
      <c r="Q56" s="16">
        <f>VLOOKUP($C56,коэффициенты!$E$2:$T$300,13,FALSE)</f>
        <v>20</v>
      </c>
      <c r="R56" s="16">
        <f>VLOOKUP($C56,коэффициенты!$E$2:$T$300,14,FALSE)</f>
        <v>8</v>
      </c>
      <c r="S56" s="16">
        <f>VLOOKUP($C56,коэффициенты!$E$2:$T$300,15,FALSE)</f>
        <v>30</v>
      </c>
      <c r="T56" s="16">
        <f>VLOOKUP($C56,коэффициенты!$E$2:$T$300,16,FALSE)</f>
        <v>0</v>
      </c>
      <c r="U56" s="15">
        <f>D56-E56+TIME(0,F56+G56,0)+H56+TIME(0,SUM(I56:L56),0)-TIME(0,SUM(M56:T56),0)</f>
        <v>1.0209259259259256</v>
      </c>
      <c r="V56" s="9">
        <v>0.11831018518518517</v>
      </c>
      <c r="W56" s="31">
        <v>0.11831018518518517</v>
      </c>
      <c r="X56" s="39">
        <v>0.11916666666666666</v>
      </c>
      <c r="Y56" s="36">
        <v>0.14065972222222223</v>
      </c>
      <c r="Z56" s="39">
        <v>0.18704861111111112</v>
      </c>
      <c r="AA56" s="36">
        <v>0.20138888888888887</v>
      </c>
      <c r="AB56" s="9">
        <v>0.2217824074074074</v>
      </c>
      <c r="AC56" s="39">
        <v>0.22736111111111112</v>
      </c>
      <c r="AD56" s="43">
        <v>0.2895949074074074</v>
      </c>
      <c r="AE56" s="36">
        <v>0.30940972222222224</v>
      </c>
      <c r="AF56" s="31">
        <v>0.30940972222222224</v>
      </c>
      <c r="AG56" s="39">
        <v>0.31020833333333336</v>
      </c>
      <c r="AH56" s="36">
        <v>0.3567939814814815</v>
      </c>
      <c r="AI56" s="9">
        <v>0.3579861111111111</v>
      </c>
      <c r="AJ56" s="9">
        <v>0.35700231481481487</v>
      </c>
      <c r="AK56" s="9">
        <v>0.3574189814814815</v>
      </c>
      <c r="AL56" s="39">
        <v>0.35836805555555556</v>
      </c>
      <c r="AM56" s="36">
        <v>0.3769212962962963</v>
      </c>
      <c r="AN56" s="31">
        <v>0.3769212962962963</v>
      </c>
      <c r="AO56" s="39">
        <v>0.3970833333333333</v>
      </c>
      <c r="AP56" s="36">
        <v>0.44069444444444444</v>
      </c>
      <c r="AQ56" s="39">
        <v>0.4490162037037037</v>
      </c>
      <c r="AR56" s="36">
        <v>0.4121412037037037</v>
      </c>
      <c r="AS56" s="9">
        <v>0.4318518518518519</v>
      </c>
      <c r="AT56" s="39">
        <v>0.43197916666666664</v>
      </c>
      <c r="AU56" s="37"/>
      <c r="AV56" s="31"/>
      <c r="AW56" s="31"/>
    </row>
    <row r="57" spans="1:49" ht="13.5">
      <c r="A57" s="44">
        <v>54</v>
      </c>
      <c r="B57" s="7" t="s">
        <v>276</v>
      </c>
      <c r="C57" s="8" t="s">
        <v>349</v>
      </c>
      <c r="D57" s="8" t="s">
        <v>268</v>
      </c>
      <c r="E57" s="9">
        <f>W57-V57+AB57-AA57+AF57-AE57+AN57-AM57+AV57-AU57</f>
        <v>0.012754629629629644</v>
      </c>
      <c r="F57" s="20">
        <f>(10-COUNT(V57,Y57,AA57,AD57,AE57,AH57,AM57,AP57,AR57,AU57))*коэффициенты!$B$2</f>
        <v>120</v>
      </c>
      <c r="G57" s="16">
        <f>((SIGN(X57)*-1)+1)*коэффициенты!$B$3+((SIGN(Z57)*-1)+1)*коэффициенты!$B$4+((SIGN(AC57)*-1)+1)*коэффициенты!$B$5+((SIGN(AG57)*-1)+1)*коэффициенты!$B$6+((SIGN(AL57)*-1)+1)*коэффициенты!$B$7+((SIGN(AI57)*-1)+1)*коэффициенты!$B$8+((SIGN(AJ57)*-1)+1)*коэффициенты!$B$8+((SIGN(AK57)*-1)+1)*коэффициенты!$B$8+((SIGN(AO57)*-1)+1)*коэффициенты!$B$9+((SIGN(AQ57)*-1)+1)*коэффициенты!$B$10+((SIGN(AS57)*-1)+1)*коэффициенты!$B$11+((SIGN(AT57)*-1)+1)*коэффициенты!$B$12+((SIGN(AW57)*-1)+1)*коэффициенты!$B$13</f>
        <v>120</v>
      </c>
      <c r="H57" s="23">
        <f>IF(X57&gt;0,(X57-W57)*коэффициенты!$B$21)+IF(Z57&gt;0,(Z57-Y57)*коэффициенты!$B$22)+IF(AC57&gt;0,(AC57-AB57)*коэффициенты!$B$23)+IF(AG57&gt;0,(AG57-AF57)*коэффициенты!$B$24)+IF(AL57&gt;0,(AL57-AH57)*коэффициенты!$B$25)+IF(AO57&gt;0,(AO57-AN57)*коэффициенты!$B$26)+IF(AS57&gt;0,(AS57-AR57)*коэффициенты!$B$27)+IF(AW57&gt;0,(AW57-AV57)*коэффициенты!$B$28)</f>
        <v>0.3439467592592598</v>
      </c>
      <c r="I57" s="16">
        <f>VLOOKUP($C57,коэффициенты!$E$2:$T$300,5,FALSE)</f>
        <v>240</v>
      </c>
      <c r="J57" s="16">
        <f>VLOOKUP($C57,коэффициенты!$E$2:$T$300,6,FALSE)</f>
        <v>0</v>
      </c>
      <c r="K57" s="16">
        <f>VLOOKUP($C57,коэффициенты!$E$2:$T$300,7,FALSE)</f>
        <v>0</v>
      </c>
      <c r="L57" s="16">
        <f>VLOOKUP($C57,коэффициенты!$E$2:$T$300,8,FALSE)</f>
        <v>0</v>
      </c>
      <c r="M57" s="16">
        <f>VLOOKUP($C57,коэффициенты!$E$2:$T$300,9,FALSE)</f>
        <v>0</v>
      </c>
      <c r="N57" s="16">
        <f>VLOOKUP($C57,коэффициенты!$E$2:$T$300,10,FALSE)</f>
        <v>0</v>
      </c>
      <c r="O57" s="16">
        <f>VLOOKUP($C57,коэффициенты!$E$2:$T$300,11,FALSE)</f>
        <v>0</v>
      </c>
      <c r="P57" s="16">
        <f>VLOOKUP($C57,коэффициенты!$E$2:$T$300,12,FALSE)</f>
        <v>150</v>
      </c>
      <c r="Q57" s="16">
        <f>VLOOKUP($C57,коэффициенты!$E$2:$T$300,13,FALSE)</f>
        <v>20</v>
      </c>
      <c r="R57" s="16">
        <f>VLOOKUP($C57,коэффициенты!$E$2:$T$300,14,FALSE)</f>
        <v>6</v>
      </c>
      <c r="S57" s="16">
        <f>VLOOKUP($C57,коэффициенты!$E$2:$T$300,15,FALSE)</f>
        <v>0</v>
      </c>
      <c r="T57" s="16">
        <f>VLOOKUP($C57,коэффициенты!$E$2:$T$300,16,FALSE)</f>
        <v>0</v>
      </c>
      <c r="U57" s="15">
        <f>D57-E57+TIME(0,F57+G57,0)+H57+TIME(0,SUM(I57:L57),0)-TIME(0,SUM(M57:T57),0)</f>
        <v>1.0315162037037042</v>
      </c>
      <c r="V57" s="9">
        <v>0.16274305555555554</v>
      </c>
      <c r="W57" s="31">
        <v>0.16274305555555554</v>
      </c>
      <c r="X57" s="39">
        <v>0.16328703703703704</v>
      </c>
      <c r="Y57" s="36">
        <v>0.19270833333333334</v>
      </c>
      <c r="Z57" s="39">
        <v>0.22256944444444446</v>
      </c>
      <c r="AA57" s="36">
        <v>0.23780092592592594</v>
      </c>
      <c r="AB57" s="9">
        <v>0.2505555555555556</v>
      </c>
      <c r="AC57" s="39">
        <v>0.25309027777777776</v>
      </c>
      <c r="AD57" s="43">
        <v>0.31341435185185185</v>
      </c>
      <c r="AE57" s="36">
        <v>0.3558101851851852</v>
      </c>
      <c r="AF57" s="31">
        <v>0.3558101851851852</v>
      </c>
      <c r="AG57" s="39">
        <v>0.35662037037037037</v>
      </c>
      <c r="AH57" s="36">
        <v>0.39765046296296297</v>
      </c>
      <c r="AI57" s="9">
        <v>0.39850694444444446</v>
      </c>
      <c r="AJ57" s="9">
        <v>0.3978125</v>
      </c>
      <c r="AK57" s="9">
        <v>0.39811342592592597</v>
      </c>
      <c r="AL57" s="39">
        <v>0.3987962962962963</v>
      </c>
      <c r="AM57" s="36">
        <v>0.4434375</v>
      </c>
      <c r="AN57" s="31">
        <v>0.4434375</v>
      </c>
      <c r="AO57" s="39">
        <v>0.4557291666666667</v>
      </c>
      <c r="AP57" s="36">
        <v>0.4613888888888889</v>
      </c>
      <c r="AQ57" s="39">
        <v>0.4645023148148148</v>
      </c>
      <c r="AR57" s="36">
        <v>0.413287037037037</v>
      </c>
      <c r="AS57" s="9">
        <v>0.4317476851851852</v>
      </c>
      <c r="AT57" s="9">
        <v>0.43188657407407405</v>
      </c>
      <c r="AU57" s="37"/>
      <c r="AV57" s="31"/>
      <c r="AW57" s="31"/>
    </row>
    <row r="58" spans="1:49" ht="13.5">
      <c r="A58" s="44">
        <v>55</v>
      </c>
      <c r="B58" s="7" t="s">
        <v>291</v>
      </c>
      <c r="C58" s="8" t="s">
        <v>483</v>
      </c>
      <c r="D58" s="8" t="s">
        <v>245</v>
      </c>
      <c r="E58" s="9">
        <f>W58-V58+AB58-AA58+AF58-AE58+AN58-AM58+AV58-AU58</f>
        <v>0.010648148148148129</v>
      </c>
      <c r="F58" s="20">
        <f>(10-COUNT(V58,Y58,AA58,AD58,AE58,AH58,AM58,AP58,AR58,AU58))*коэффициенты!$B$2</f>
        <v>120</v>
      </c>
      <c r="G58" s="16">
        <f>((SIGN(X58)*-1)+1)*коэффициенты!$B$3+((SIGN(Z58)*-1)+1)*коэффициенты!$B$4+((SIGN(AC58)*-1)+1)*коэффициенты!$B$5+((SIGN(AG58)*-1)+1)*коэффициенты!$B$6+((SIGN(AL58)*-1)+1)*коэффициенты!$B$7+((SIGN(AI58)*-1)+1)*коэффициенты!$B$8+((SIGN(AJ58)*-1)+1)*коэффициенты!$B$8+((SIGN(AK58)*-1)+1)*коэффициенты!$B$8+((SIGN(AO58)*-1)+1)*коэффициенты!$B$9+((SIGN(AQ58)*-1)+1)*коэффициенты!$B$10+((SIGN(AS58)*-1)+1)*коэффициенты!$B$11+((SIGN(AT58)*-1)+1)*коэффициенты!$B$12+((SIGN(AW58)*-1)+1)*коэффициенты!$B$13</f>
        <v>120</v>
      </c>
      <c r="H58" s="23">
        <f>IF(X58&gt;0,(X58-W58)*коэффициенты!$B$21)+IF(Z58&gt;0,(Z58-Y58)*коэффициенты!$B$22)+IF(AC58&gt;0,(AC58-AB58)*коэффициенты!$B$23)+IF(AG58&gt;0,(AG58-AF58)*коэффициенты!$B$24)+IF(AL58&gt;0,(AL58-AH58)*коэффициенты!$B$25)+IF(AO58&gt;0,(AO58-AN58)*коэффициенты!$B$26)+IF(AS58&gt;0,(AS58-AR58)*коэффициенты!$B$27)+IF(AW58&gt;0,(AW58-AV58)*коэффициенты!$B$28)</f>
        <v>0.3109953703703708</v>
      </c>
      <c r="I58" s="16">
        <f>VLOOKUP($C58,коэффициенты!$E$2:$T$300,5,FALSE)</f>
        <v>120</v>
      </c>
      <c r="J58" s="16">
        <f>VLOOKUP($C58,коэффициенты!$E$2:$T$300,6,FALSE)</f>
        <v>0</v>
      </c>
      <c r="K58" s="16">
        <f>VLOOKUP($C58,коэффициенты!$E$2:$T$300,7,FALSE)</f>
        <v>0</v>
      </c>
      <c r="L58" s="16">
        <f>VLOOKUP($C58,коэффициенты!$E$2:$T$300,8,FALSE)</f>
        <v>240</v>
      </c>
      <c r="M58" s="16">
        <f>VLOOKUP($C58,коэффициенты!$E$2:$T$300,9,FALSE)</f>
        <v>0</v>
      </c>
      <c r="N58" s="16">
        <f>VLOOKUP($C58,коэффициенты!$E$2:$T$300,10,FALSE)</f>
        <v>0</v>
      </c>
      <c r="O58" s="16">
        <f>VLOOKUP($C58,коэффициенты!$E$2:$T$300,11,FALSE)</f>
        <v>0</v>
      </c>
      <c r="P58" s="16">
        <f>VLOOKUP($C58,коэффициенты!$E$2:$T$300,12,FALSE)</f>
        <v>120</v>
      </c>
      <c r="Q58" s="16">
        <f>VLOOKUP($C58,коэффициенты!$E$2:$T$300,13,FALSE)</f>
        <v>20</v>
      </c>
      <c r="R58" s="16">
        <f>VLOOKUP($C58,коэффициенты!$E$2:$T$300,14,FALSE)</f>
        <v>4</v>
      </c>
      <c r="S58" s="16">
        <f>VLOOKUP($C58,коэффициенты!$E$2:$T$300,15,FALSE)</f>
        <v>30</v>
      </c>
      <c r="T58" s="16">
        <f>VLOOKUP($C58,коэффициенты!$E$2:$T$300,16,FALSE)</f>
        <v>0</v>
      </c>
      <c r="U58" s="15">
        <f>D58-E58+TIME(0,F58+G58,0)+H58+TIME(0,SUM(I58:L58),0)-TIME(0,SUM(M58:T58),0)</f>
        <v>1.042303240740741</v>
      </c>
      <c r="V58" s="9">
        <v>0.11925925925925925</v>
      </c>
      <c r="W58" s="31">
        <v>0.11925925925925925</v>
      </c>
      <c r="X58" s="39">
        <v>0.12136574074074075</v>
      </c>
      <c r="Y58" s="36">
        <v>0.1903587962962963</v>
      </c>
      <c r="Z58" s="39">
        <v>0.2295949074074074</v>
      </c>
      <c r="AA58" s="36">
        <v>0.2065740740740741</v>
      </c>
      <c r="AB58" s="9">
        <v>0.2172222222222222</v>
      </c>
      <c r="AC58" s="39">
        <v>0.22065972222222222</v>
      </c>
      <c r="AD58" s="43">
        <v>0.27990740740740744</v>
      </c>
      <c r="AE58" s="36">
        <v>0.30780092592592595</v>
      </c>
      <c r="AF58" s="31">
        <v>0.30780092592592595</v>
      </c>
      <c r="AG58" s="39">
        <v>0.3081597222222222</v>
      </c>
      <c r="AH58" s="36">
        <v>0.3620601851851852</v>
      </c>
      <c r="AI58" s="9">
        <v>0.3623148148148148</v>
      </c>
      <c r="AJ58" s="9">
        <v>0.36296296296296293</v>
      </c>
      <c r="AK58" s="9">
        <v>0.362650462962963</v>
      </c>
      <c r="AL58" s="39">
        <v>0.36314814814814816</v>
      </c>
      <c r="AM58" s="36">
        <v>0.40709490740740745</v>
      </c>
      <c r="AN58" s="31">
        <v>0.40709490740740745</v>
      </c>
      <c r="AO58" s="39"/>
      <c r="AP58" s="36"/>
      <c r="AQ58" s="39"/>
      <c r="AR58" s="36">
        <v>0.38157407407407407</v>
      </c>
      <c r="AS58" s="9">
        <v>0.3963888888888889</v>
      </c>
      <c r="AT58" s="9">
        <v>0.3963888888888889</v>
      </c>
      <c r="AU58" s="36">
        <v>0.4184375</v>
      </c>
      <c r="AV58" s="31">
        <v>0.4184375</v>
      </c>
      <c r="AW58" s="9">
        <v>0.418912037037037</v>
      </c>
    </row>
    <row r="59" spans="1:49" ht="13.5">
      <c r="A59" s="44">
        <v>56</v>
      </c>
      <c r="B59" s="7" t="s">
        <v>201</v>
      </c>
      <c r="C59" s="8" t="s">
        <v>508</v>
      </c>
      <c r="D59" s="8" t="s">
        <v>202</v>
      </c>
      <c r="E59" s="9">
        <f>W59-V59+AB59-AA59+AF59-AE59+AN59-AM59+AV59-AU59</f>
        <v>0.01846064814814813</v>
      </c>
      <c r="F59" s="20">
        <f>(10-COUNT(V59,Y59,AA59,AD59,AE59,AH59,AM59,AP59,AR59,AU59))*коэффициенты!$B$2</f>
        <v>120</v>
      </c>
      <c r="G59" s="16">
        <f>((SIGN(X59)*-1)+1)*коэффициенты!$B$3+((SIGN(Z59)*-1)+1)*коэффициенты!$B$4+((SIGN(AC59)*-1)+1)*коэффициенты!$B$5+((SIGN(AG59)*-1)+1)*коэффициенты!$B$6+((SIGN(AL59)*-1)+1)*коэффициенты!$B$7+((SIGN(AI59)*-1)+1)*коэффициенты!$B$8+((SIGN(AJ59)*-1)+1)*коэффициенты!$B$8+((SIGN(AK59)*-1)+1)*коэффициенты!$B$8+((SIGN(AO59)*-1)+1)*коэффициенты!$B$9+((SIGN(AQ59)*-1)+1)*коэффициенты!$B$10+((SIGN(AS59)*-1)+1)*коэффициенты!$B$11+((SIGN(AT59)*-1)+1)*коэффициенты!$B$12+((SIGN(AW59)*-1)+1)*коэффициенты!$B$13</f>
        <v>240</v>
      </c>
      <c r="H59" s="23">
        <f>IF(X59&gt;0,(X59-W59)*коэффициенты!$B$21)+IF(Z59&gt;0,(Z59-Y59)*коэффициенты!$B$22)+IF(AC59&gt;0,(AC59-AB59)*коэффициенты!$B$23)+IF(AG59&gt;0,(AG59-AF59)*коэффициенты!$B$24)+IF(AL59&gt;0,(AL59-AH59)*коэффициенты!$B$25)+IF(AO59&gt;0,(AO59-AN59)*коэффициенты!$B$26)+IF(AS59&gt;0,(AS59-AR59)*коэффициенты!$B$27)+IF(AW59&gt;0,(AW59-AV59)*коэффициенты!$B$28)</f>
        <v>0.26642361111111107</v>
      </c>
      <c r="I59" s="16">
        <f>VLOOKUP($C59,коэффициенты!$E$2:$T$300,5,FALSE)</f>
        <v>0</v>
      </c>
      <c r="J59" s="16">
        <f>VLOOKUP($C59,коэффициенты!$E$2:$T$300,6,FALSE)</f>
        <v>0</v>
      </c>
      <c r="K59" s="16">
        <f>VLOOKUP($C59,коэффициенты!$E$2:$T$300,7,FALSE)</f>
        <v>240</v>
      </c>
      <c r="L59" s="16">
        <f>VLOOKUP($C59,коэффициенты!$E$2:$T$300,8,FALSE)</f>
        <v>240</v>
      </c>
      <c r="M59" s="16">
        <f>VLOOKUP($C59,коэффициенты!$E$2:$T$300,9,FALSE)</f>
        <v>60</v>
      </c>
      <c r="N59" s="16">
        <f>VLOOKUP($C59,коэффициенты!$E$2:$T$300,10,FALSE)</f>
        <v>0</v>
      </c>
      <c r="O59" s="16">
        <f>VLOOKUP($C59,коэффициенты!$E$2:$T$300,11,FALSE)</f>
        <v>0</v>
      </c>
      <c r="P59" s="16">
        <f>VLOOKUP($C59,коэффициенты!$E$2:$T$300,12,FALSE)</f>
        <v>150</v>
      </c>
      <c r="Q59" s="16">
        <f>VLOOKUP($C59,коэффициенты!$E$2:$T$300,13,FALSE)</f>
        <v>20</v>
      </c>
      <c r="R59" s="16">
        <f>VLOOKUP($C59,коэффициенты!$E$2:$T$300,14,FALSE)</f>
        <v>12</v>
      </c>
      <c r="S59" s="16">
        <f>VLOOKUP($C59,коэффициенты!$E$2:$T$300,15,FALSE)</f>
        <v>30</v>
      </c>
      <c r="T59" s="16">
        <f>VLOOKUP($C59,коэффициенты!$E$2:$T$300,16,FALSE)</f>
        <v>0</v>
      </c>
      <c r="U59" s="15">
        <f>D59-E59+TIME(0,F59+G59,0)+H59+TIME(0,SUM(I59:L59),0)-TIME(0,SUM(M59:T59),0)</f>
        <v>1.0477546296296296</v>
      </c>
      <c r="V59" s="9">
        <v>0.11094907407407407</v>
      </c>
      <c r="W59" s="31">
        <v>0.11094907407407407</v>
      </c>
      <c r="X59" s="39">
        <v>0.11224537037037037</v>
      </c>
      <c r="Y59" s="36">
        <v>0.13346064814814815</v>
      </c>
      <c r="Z59" s="39">
        <v>0.17494212962962963</v>
      </c>
      <c r="AA59" s="36">
        <v>0.18292824074074074</v>
      </c>
      <c r="AB59" s="31">
        <v>0.20138888888888887</v>
      </c>
      <c r="AC59" s="39">
        <v>0.20391203703703706</v>
      </c>
      <c r="AD59" s="43">
        <v>0.2723842592592593</v>
      </c>
      <c r="AE59" s="36">
        <v>0.29530092592592594</v>
      </c>
      <c r="AF59" s="31">
        <v>0.29530092592592594</v>
      </c>
      <c r="AG59" s="39">
        <v>0.2961226851851852</v>
      </c>
      <c r="AH59" s="36">
        <v>0.34761574074074075</v>
      </c>
      <c r="AI59" s="9">
        <v>0.34848379629629633</v>
      </c>
      <c r="AJ59" s="9">
        <v>0.3477662037037037</v>
      </c>
      <c r="AK59" s="9">
        <v>0.34797453703703707</v>
      </c>
      <c r="AL59" s="39">
        <v>0.34878472222222223</v>
      </c>
      <c r="AM59" s="36">
        <v>0.3701041666666667</v>
      </c>
      <c r="AN59" s="31">
        <v>0.3701041666666667</v>
      </c>
      <c r="AO59" s="39"/>
      <c r="AP59" s="36">
        <v>0.36082175925925924</v>
      </c>
      <c r="AQ59" s="39">
        <v>0.36300925925925925</v>
      </c>
      <c r="AR59" s="36"/>
      <c r="AS59" s="31"/>
      <c r="AT59" s="39"/>
      <c r="AU59" s="36">
        <v>0.381724537037037</v>
      </c>
      <c r="AV59" s="31">
        <v>0.381724537037037</v>
      </c>
      <c r="AW59" s="9">
        <v>0.38244212962962965</v>
      </c>
    </row>
    <row r="60" spans="1:49" ht="13.5">
      <c r="A60" s="44">
        <v>57</v>
      </c>
      <c r="B60" s="7" t="s">
        <v>188</v>
      </c>
      <c r="C60" s="8" t="s">
        <v>517</v>
      </c>
      <c r="D60" s="8" t="s">
        <v>189</v>
      </c>
      <c r="E60" s="9">
        <f>W60-V60+AB60-AA60+AF60-AE60+AN60-AM60+AV60-AU60</f>
        <v>0.003518518518518532</v>
      </c>
      <c r="F60" s="20">
        <f>(10-COUNT(V60,Y60,AA60,AD60,AE60,AH60,AM60,AP60,AR60,AU60))*коэффициенты!$B$2</f>
        <v>120</v>
      </c>
      <c r="G60" s="16">
        <f>((SIGN(X60)*-1)+1)*коэффициенты!$B$3+((SIGN(Z60)*-1)+1)*коэффициенты!$B$4+((SIGN(AC60)*-1)+1)*коэффициенты!$B$5+((SIGN(AG60)*-1)+1)*коэффициенты!$B$6+((SIGN(AL60)*-1)+1)*коэффициенты!$B$7+((SIGN(AI60)*-1)+1)*коэффициенты!$B$8+((SIGN(AJ60)*-1)+1)*коэффициенты!$B$8+((SIGN(AK60)*-1)+1)*коэффициенты!$B$8+((SIGN(AO60)*-1)+1)*коэффициенты!$B$9+((SIGN(AQ60)*-1)+1)*коэффициенты!$B$10+((SIGN(AS60)*-1)+1)*коэффициенты!$B$11+((SIGN(AT60)*-1)+1)*коэффициенты!$B$12+((SIGN(AW60)*-1)+1)*коэффициенты!$B$13</f>
        <v>120</v>
      </c>
      <c r="H60" s="23">
        <f>IF(X60&gt;0,(X60-W60)*коэффициенты!$B$21)+IF(Z60&gt;0,(Z60-Y60)*коэффициенты!$B$22)+IF(AC60&gt;0,(AC60-AB60)*коэффициенты!$B$23)+IF(AG60&gt;0,(AG60-AF60)*коэффициенты!$B$24)+IF(AL60&gt;0,(AL60-AH60)*коэффициенты!$B$25)+IF(AO60&gt;0,(AO60-AN60)*коэффициенты!$B$26)+IF(AS60&gt;0,(AS60-AR60)*коэффициенты!$B$27)+IF(AW60&gt;0,(AW60-AV60)*коэффициенты!$B$28)</f>
        <v>0.41703703703703726</v>
      </c>
      <c r="I60" s="16">
        <f>VLOOKUP($C60,коэффициенты!$E$2:$T$300,5,FALSE)</f>
        <v>0</v>
      </c>
      <c r="J60" s="16">
        <f>VLOOKUP($C60,коэффициенты!$E$2:$T$300,6,FALSE)</f>
        <v>0</v>
      </c>
      <c r="K60" s="16">
        <f>VLOOKUP($C60,коэффициенты!$E$2:$T$300,7,FALSE)</f>
        <v>0</v>
      </c>
      <c r="L60" s="16">
        <f>VLOOKUP($C60,коэффициенты!$E$2:$T$300,8,FALSE)</f>
        <v>240</v>
      </c>
      <c r="M60" s="16">
        <f>VLOOKUP($C60,коэффициенты!$E$2:$T$300,9,FALSE)</f>
        <v>0</v>
      </c>
      <c r="N60" s="16">
        <f>VLOOKUP($C60,коэффициенты!$E$2:$T$300,10,FALSE)</f>
        <v>0</v>
      </c>
      <c r="O60" s="16">
        <f>VLOOKUP($C60,коэффициенты!$E$2:$T$300,11,FALSE)</f>
        <v>0</v>
      </c>
      <c r="P60" s="16">
        <f>VLOOKUP($C60,коэффициенты!$E$2:$T$300,12,FALSE)</f>
        <v>90</v>
      </c>
      <c r="Q60" s="16">
        <f>VLOOKUP($C60,коэффициенты!$E$2:$T$300,13,FALSE)</f>
        <v>0</v>
      </c>
      <c r="R60" s="16">
        <f>VLOOKUP($C60,коэффициенты!$E$2:$T$300,14,FALSE)</f>
        <v>12</v>
      </c>
      <c r="S60" s="16">
        <f>VLOOKUP($C60,коэффициенты!$E$2:$T$300,15,FALSE)</f>
        <v>30</v>
      </c>
      <c r="T60" s="16">
        <f>VLOOKUP($C60,коэффициенты!$E$2:$T$300,16,FALSE)</f>
        <v>0</v>
      </c>
      <c r="U60" s="15">
        <f>D60-E60+TIME(0,F60+G60,0)+H60+TIME(0,SUM(I60:L60),0)-TIME(0,SUM(M60:T60),0)</f>
        <v>1.0502199074074077</v>
      </c>
      <c r="V60" s="9">
        <v>0.07325231481481481</v>
      </c>
      <c r="W60" s="9">
        <v>0.07325231481481481</v>
      </c>
      <c r="X60" s="39">
        <v>0.07387731481481481</v>
      </c>
      <c r="Y60" s="36">
        <v>0.10177083333333332</v>
      </c>
      <c r="Z60" s="39">
        <v>0.15839120370370371</v>
      </c>
      <c r="AA60" s="36">
        <v>0.22329861111111113</v>
      </c>
      <c r="AB60" s="9">
        <v>0.22681712962962963</v>
      </c>
      <c r="AC60" s="39">
        <v>0.22822916666666668</v>
      </c>
      <c r="AD60" s="43">
        <v>0.2705208333333333</v>
      </c>
      <c r="AE60" s="36">
        <v>0.28715277777777776</v>
      </c>
      <c r="AF60" s="9">
        <v>0.28715277777777776</v>
      </c>
      <c r="AG60" s="39">
        <v>0.2875810185185185</v>
      </c>
      <c r="AH60" s="36">
        <v>0.32125</v>
      </c>
      <c r="AI60" s="9">
        <v>0.32199074074074074</v>
      </c>
      <c r="AJ60" s="9">
        <v>0.32144675925925925</v>
      </c>
      <c r="AK60" s="9">
        <v>0.3216898148148148</v>
      </c>
      <c r="AL60" s="39">
        <v>0.3221759259259259</v>
      </c>
      <c r="AM60" s="36"/>
      <c r="AN60" s="9"/>
      <c r="AO60" s="39"/>
      <c r="AP60" s="36">
        <v>0.36498842592592595</v>
      </c>
      <c r="AQ60" s="40"/>
      <c r="AR60" s="36">
        <v>0.3398263888888889</v>
      </c>
      <c r="AS60" s="9">
        <v>0.35568287037037033</v>
      </c>
      <c r="AT60" s="39">
        <v>0.35568287037037033</v>
      </c>
      <c r="AU60" s="36">
        <v>0.3735069444444445</v>
      </c>
      <c r="AV60" s="31">
        <v>0.3735069444444445</v>
      </c>
      <c r="AW60" s="9">
        <v>0.37384259259259256</v>
      </c>
    </row>
    <row r="61" spans="1:49" ht="13.5">
      <c r="A61" s="44">
        <v>58</v>
      </c>
      <c r="B61" s="7" t="s">
        <v>265</v>
      </c>
      <c r="C61" s="8" t="s">
        <v>344</v>
      </c>
      <c r="D61" s="8" t="s">
        <v>266</v>
      </c>
      <c r="E61" s="9">
        <f>W61-V61+AB61-AA61+AF61-AE61+AN61-AM61+AV61-AU61</f>
        <v>0.017187499999999967</v>
      </c>
      <c r="F61" s="20">
        <f>(10-COUNT(V61,Y61,AA61,AD61,AE61,AH61,AM61,AP61,AR61,AU61))*коэффициенты!$B$2</f>
        <v>120</v>
      </c>
      <c r="G61" s="16">
        <f>((SIGN(X61)*-1)+1)*коэффициенты!$B$3+((SIGN(Z61)*-1)+1)*коэффициенты!$B$4+((SIGN(AC61)*-1)+1)*коэффициенты!$B$5+((SIGN(AG61)*-1)+1)*коэффициенты!$B$6+((SIGN(AL61)*-1)+1)*коэффициенты!$B$7+((SIGN(AI61)*-1)+1)*коэффициенты!$B$8+((SIGN(AJ61)*-1)+1)*коэффициенты!$B$8+((SIGN(AK61)*-1)+1)*коэффициенты!$B$8+((SIGN(AO61)*-1)+1)*коэффициенты!$B$9+((SIGN(AQ61)*-1)+1)*коэффициенты!$B$10+((SIGN(AS61)*-1)+1)*коэффициенты!$B$11+((SIGN(AT61)*-1)+1)*коэффициенты!$B$12+((SIGN(AW61)*-1)+1)*коэффициенты!$B$13</f>
        <v>240</v>
      </c>
      <c r="H61" s="23">
        <f>IF(X61&gt;0,(X61-W61)*коэффициенты!$B$21)+IF(Z61&gt;0,(Z61-Y61)*коэффициенты!$B$22)+IF(AC61&gt;0,(AC61-AB61)*коэффициенты!$B$23)+IF(AG61&gt;0,(AG61-AF61)*коэффициенты!$B$24)+IF(AL61&gt;0,(AL61-AH61)*коэффициенты!$B$25)+IF(AO61&gt;0,(AO61-AN61)*коэффициенты!$B$26)+IF(AS61&gt;0,(AS61-AR61)*коэффициенты!$B$27)+IF(AW61&gt;0,(AW61-AV61)*коэффициенты!$B$28)</f>
        <v>0.3757060185185179</v>
      </c>
      <c r="I61" s="16">
        <f>VLOOKUP($C61,коэффициенты!$E$2:$T$300,5,FALSE)</f>
        <v>0</v>
      </c>
      <c r="J61" s="16">
        <f>VLOOKUP($C61,коэффициенты!$E$2:$T$300,6,FALSE)</f>
        <v>0</v>
      </c>
      <c r="K61" s="16">
        <f>VLOOKUP($C61,коэффициенты!$E$2:$T$300,7,FALSE)</f>
        <v>0</v>
      </c>
      <c r="L61" s="16">
        <f>VLOOKUP($C61,коэффициенты!$E$2:$T$300,8,FALSE)</f>
        <v>240</v>
      </c>
      <c r="M61" s="16">
        <f>VLOOKUP($C61,коэффициенты!$E$2:$T$300,9,FALSE)</f>
        <v>0</v>
      </c>
      <c r="N61" s="16">
        <f>VLOOKUP($C61,коэффициенты!$E$2:$T$300,10,FALSE)</f>
        <v>0</v>
      </c>
      <c r="O61" s="16">
        <f>VLOOKUP($C61,коэффициенты!$E$2:$T$300,11,FALSE)</f>
        <v>0</v>
      </c>
      <c r="P61" s="16">
        <f>VLOOKUP($C61,коэффициенты!$E$2:$T$300,12,FALSE)</f>
        <v>150</v>
      </c>
      <c r="Q61" s="16">
        <f>VLOOKUP($C61,коэффициенты!$E$2:$T$300,13,FALSE)</f>
        <v>20</v>
      </c>
      <c r="R61" s="16">
        <f>VLOOKUP($C61,коэффициенты!$E$2:$T$300,14,FALSE)</f>
        <v>12</v>
      </c>
      <c r="S61" s="16">
        <f>VLOOKUP($C61,коэффициенты!$E$2:$T$300,15,FALSE)</f>
        <v>30</v>
      </c>
      <c r="T61" s="16">
        <f>VLOOKUP($C61,коэффициенты!$E$2:$T$300,16,FALSE)</f>
        <v>0</v>
      </c>
      <c r="U61" s="15">
        <f>D61-E61+TIME(0,F61+G61,0)+H61+TIME(0,SUM(I61:L61),0)-TIME(0,SUM(M61:T61),0)</f>
        <v>1.1051851851851848</v>
      </c>
      <c r="V61" s="9">
        <v>0.08671296296296295</v>
      </c>
      <c r="W61" s="31">
        <v>0.08671296296296295</v>
      </c>
      <c r="X61" s="39">
        <v>0.08771990740740741</v>
      </c>
      <c r="Y61" s="36">
        <v>0.12788194444444445</v>
      </c>
      <c r="Z61" s="39">
        <v>0.1706134259259259</v>
      </c>
      <c r="AA61" s="36">
        <v>0.188125</v>
      </c>
      <c r="AB61" s="9">
        <v>0.2042361111111111</v>
      </c>
      <c r="AC61" s="39"/>
      <c r="AD61" s="43">
        <v>0.2878125</v>
      </c>
      <c r="AE61" s="36">
        <v>0.30875</v>
      </c>
      <c r="AF61" s="9">
        <v>0.30982638888888886</v>
      </c>
      <c r="AG61" s="39">
        <v>0.3094791666666667</v>
      </c>
      <c r="AH61" s="36">
        <v>0.370787037037037</v>
      </c>
      <c r="AI61" s="9">
        <v>0.3710879629629629</v>
      </c>
      <c r="AJ61" s="9">
        <v>0.3719791666666667</v>
      </c>
      <c r="AK61" s="9">
        <v>0.3715393518518519</v>
      </c>
      <c r="AL61" s="39">
        <v>0.3721643518518518</v>
      </c>
      <c r="AM61" s="36">
        <v>0.43333333333333335</v>
      </c>
      <c r="AN61" s="31">
        <v>0.43333333333333335</v>
      </c>
      <c r="AO61" s="63">
        <v>0.43333333333333335</v>
      </c>
      <c r="AP61" s="36"/>
      <c r="AQ61" s="39"/>
      <c r="AR61" s="36">
        <v>0.39590277777777777</v>
      </c>
      <c r="AS61" s="9">
        <v>0.4205671296296296</v>
      </c>
      <c r="AT61" s="39">
        <v>0.4205671296296296</v>
      </c>
      <c r="AU61" s="36">
        <v>0.44634259259259257</v>
      </c>
      <c r="AV61" s="31">
        <v>0.44634259259259257</v>
      </c>
      <c r="AW61" s="9">
        <v>0.4467013888888889</v>
      </c>
    </row>
    <row r="62" spans="1:49" ht="13.5">
      <c r="A62" s="44">
        <v>59</v>
      </c>
      <c r="B62" s="7" t="s">
        <v>152</v>
      </c>
      <c r="C62" s="8" t="s">
        <v>510</v>
      </c>
      <c r="D62" s="8" t="s">
        <v>153</v>
      </c>
      <c r="E62" s="9">
        <f>W62-V62+AB62-AA62+AF62-AE62+AN62-AM62+AV62-AU62</f>
        <v>0</v>
      </c>
      <c r="F62" s="20">
        <f>(10-COUNT(V62,Y62,AA62,AD62,AE62,AH62,AM62,AP62,AR62,AU62))*коэффициенты!$B$2</f>
        <v>1200</v>
      </c>
      <c r="G62" s="16">
        <f>((SIGN(X62)*-1)+1)*коэффициенты!$B$3+((SIGN(Z62)*-1)+1)*коэффициенты!$B$4+((SIGN(AC62)*-1)+1)*коэффициенты!$B$5+((SIGN(AG62)*-1)+1)*коэффициенты!$B$6+((SIGN(AL62)*-1)+1)*коэффициенты!$B$7+((SIGN(AI62)*-1)+1)*коэффициенты!$B$8+((SIGN(AJ62)*-1)+1)*коэффициенты!$B$8+((SIGN(AK62)*-1)+1)*коэффициенты!$B$8+((SIGN(AO62)*-1)+1)*коэффициенты!$B$9+((SIGN(AQ62)*-1)+1)*коэффициенты!$B$10+((SIGN(AS62)*-1)+1)*коэффициенты!$B$11+((SIGN(AT62)*-1)+1)*коэффициенты!$B$12+((SIGN(AW62)*-1)+1)*коэффициенты!$B$13</f>
        <v>1170</v>
      </c>
      <c r="H62" s="23">
        <f>IF(X62&gt;0,(X62-W62)*коэффициенты!$B$21)+IF(Z62&gt;0,(Z62-Y62)*коэффициенты!$B$22)+IF(AC62&gt;0,(AC62-AB62)*коэффициенты!$B$23)+IF(AG62&gt;0,(AG62-AF62)*коэффициенты!$B$24)+IF(AL62&gt;0,(AL62-AH62)*коэффициенты!$B$25)+IF(AO62&gt;0,(AO62-AN62)*коэффициенты!$B$26)+IF(AS62&gt;0,(AS62-AR62)*коэффициенты!$B$27)+IF(AW62&gt;0,(AW62-AV62)*коэффициенты!$B$28)</f>
        <v>0</v>
      </c>
      <c r="I62" s="16">
        <f>VLOOKUP($C62,коэффициенты!$E$2:$T$300,5,FALSE)</f>
        <v>1200</v>
      </c>
      <c r="J62" s="16">
        <f>VLOOKUP($C62,коэффициенты!$E$2:$T$300,6,FALSE)</f>
        <v>360</v>
      </c>
      <c r="K62" s="16">
        <f>VLOOKUP($C62,коэффициенты!$E$2:$T$300,7,FALSE)</f>
        <v>240</v>
      </c>
      <c r="L62" s="16">
        <f>VLOOKUP($C62,коэффициенты!$E$2:$T$300,8,FALSE)</f>
        <v>240</v>
      </c>
      <c r="M62" s="16">
        <f>VLOOKUP($C62,коэффициенты!$E$2:$T$300,9,FALSE)</f>
        <v>0</v>
      </c>
      <c r="N62" s="16">
        <f>VLOOKUP($C62,коэффициенты!$E$2:$T$300,10,FALSE)</f>
        <v>0</v>
      </c>
      <c r="O62" s="16">
        <f>VLOOKUP($C62,коэффициенты!$E$2:$T$300,11,FALSE)</f>
        <v>0</v>
      </c>
      <c r="P62" s="16">
        <f>VLOOKUP($C62,коэффициенты!$E$2:$T$300,12,FALSE)</f>
        <v>0</v>
      </c>
      <c r="Q62" s="16">
        <f>VLOOKUP($C62,коэффициенты!$E$2:$T$300,13,FALSE)</f>
        <v>0</v>
      </c>
      <c r="R62" s="16">
        <f>VLOOKUP($C62,коэффициенты!$E$2:$T$300,14,FALSE)</f>
        <v>0</v>
      </c>
      <c r="S62" s="16">
        <f>VLOOKUP($C62,коэффициенты!$E$2:$T$300,15,FALSE)</f>
        <v>0</v>
      </c>
      <c r="T62" s="16">
        <f>VLOOKUP($C62,коэффициенты!$E$2:$T$300,16,FALSE)</f>
        <v>0</v>
      </c>
      <c r="U62" s="15">
        <f>D62-E62+TIME(0,F62+G62,0)+H62+TIME(0,SUM(I62:L62),0)-TIME(0,SUM(M62:T62),0)</f>
        <v>1.2002662037037037</v>
      </c>
      <c r="V62" s="9"/>
      <c r="W62" s="31"/>
      <c r="X62" s="39"/>
      <c r="Y62" s="36"/>
      <c r="Z62" s="39"/>
      <c r="AA62" s="36"/>
      <c r="AB62" s="31"/>
      <c r="AC62" s="39"/>
      <c r="AD62" s="43"/>
      <c r="AE62" s="36"/>
      <c r="AF62" s="31"/>
      <c r="AG62" s="39"/>
      <c r="AH62" s="36"/>
      <c r="AI62" s="9"/>
      <c r="AJ62" s="9"/>
      <c r="AK62" s="9"/>
      <c r="AL62" s="39"/>
      <c r="AM62" s="36"/>
      <c r="AN62" s="31"/>
      <c r="AO62" s="39"/>
      <c r="AP62" s="36"/>
      <c r="AQ62" s="39"/>
      <c r="AR62" s="36"/>
      <c r="AS62" s="31"/>
      <c r="AT62" s="39"/>
      <c r="AU62" s="37"/>
      <c r="AV62" s="31"/>
      <c r="AW62" s="31"/>
    </row>
    <row r="63" spans="1:49" ht="13.5">
      <c r="A63" s="44">
        <v>60</v>
      </c>
      <c r="B63" s="7" t="s">
        <v>190</v>
      </c>
      <c r="C63" s="8" t="s">
        <v>515</v>
      </c>
      <c r="D63" s="8" t="s">
        <v>191</v>
      </c>
      <c r="E63" s="9">
        <f>W63-V63+AB63-AA63+AF63-AE63+AN63-AM63+AV63-AU63</f>
        <v>0</v>
      </c>
      <c r="F63" s="20">
        <f>(10-COUNT(V63,Y63,AA63,AD63,AE63,AH63,AM63,AP63,AR63,AU63))*коэффициенты!$B$2</f>
        <v>360</v>
      </c>
      <c r="G63" s="16">
        <f>((SIGN(X63)*-1)+1)*коэффициенты!$B$3+((SIGN(Z63)*-1)+1)*коэффициенты!$B$4+((SIGN(AC63)*-1)+1)*коэффициенты!$B$5+((SIGN(AG63)*-1)+1)*коэффициенты!$B$6+((SIGN(AL63)*-1)+1)*коэффициенты!$B$7+((SIGN(AI63)*-1)+1)*коэффициенты!$B$8+((SIGN(AJ63)*-1)+1)*коэффициенты!$B$8+((SIGN(AK63)*-1)+1)*коэффициенты!$B$8+((SIGN(AO63)*-1)+1)*коэффициенты!$B$9+((SIGN(AQ63)*-1)+1)*коэффициенты!$B$10+((SIGN(AS63)*-1)+1)*коэффициенты!$B$11+((SIGN(AT63)*-1)+1)*коэффициенты!$B$12+((SIGN(AW63)*-1)+1)*коэффициенты!$B$13</f>
        <v>240</v>
      </c>
      <c r="H63" s="23">
        <f>IF(X63&gt;0,(X63-W63)*коэффициенты!$B$21)+IF(Z63&gt;0,(Z63-Y63)*коэффициенты!$B$22)+IF(AC63&gt;0,(AC63-AB63)*коэффициенты!$B$23)+IF(AG63&gt;0,(AG63-AF63)*коэффициенты!$B$24)+IF(AL63&gt;0,(AL63-AH63)*коэффициенты!$B$25)+IF(AO63&gt;0,(AO63-AN63)*коэффициенты!$B$26)+IF(AS63&gt;0,(AS63-AR63)*коэффициенты!$B$27)+IF(AW63&gt;0,(AW63-AV63)*коэффициенты!$B$28)</f>
        <v>0.3351620370370363</v>
      </c>
      <c r="I63" s="16">
        <f>VLOOKUP($C63,коэффициенты!$E$2:$T$300,5,FALSE)</f>
        <v>120</v>
      </c>
      <c r="J63" s="16">
        <f>VLOOKUP($C63,коэффициенты!$E$2:$T$300,6,FALSE)</f>
        <v>0</v>
      </c>
      <c r="K63" s="16">
        <f>VLOOKUP($C63,коэффициенты!$E$2:$T$300,7,FALSE)</f>
        <v>0</v>
      </c>
      <c r="L63" s="16">
        <f>VLOOKUP($C63,коэффициенты!$E$2:$T$300,8,FALSE)</f>
        <v>240</v>
      </c>
      <c r="M63" s="16">
        <f>VLOOKUP($C63,коэффициенты!$E$2:$T$300,9,FALSE)</f>
        <v>30</v>
      </c>
      <c r="N63" s="16">
        <f>VLOOKUP($C63,коэффициенты!$E$2:$T$300,10,FALSE)</f>
        <v>0</v>
      </c>
      <c r="O63" s="16">
        <f>VLOOKUP($C63,коэффициенты!$E$2:$T$300,11,FALSE)</f>
        <v>0</v>
      </c>
      <c r="P63" s="16">
        <f>VLOOKUP($C63,коэффициенты!$E$2:$T$300,12,FALSE)</f>
        <v>150</v>
      </c>
      <c r="Q63" s="16">
        <f>VLOOKUP($C63,коэффициенты!$E$2:$T$300,13,FALSE)</f>
        <v>20</v>
      </c>
      <c r="R63" s="16">
        <f>VLOOKUP($C63,коэффициенты!$E$2:$T$300,14,FALSE)</f>
        <v>12</v>
      </c>
      <c r="S63" s="16">
        <f>VLOOKUP($C63,коэффициенты!$E$2:$T$300,15,FALSE)</f>
        <v>30</v>
      </c>
      <c r="T63" s="16">
        <f>VLOOKUP($C63,коэффициенты!$E$2:$T$300,16,FALSE)</f>
        <v>0</v>
      </c>
      <c r="U63" s="15">
        <f>D63-E63+TIME(0,F63+G63,0)+H63+TIME(0,SUM(I63:L63),0)-TIME(0,SUM(M63:T63),0)</f>
        <v>1.2289236111111104</v>
      </c>
      <c r="V63" s="9">
        <v>0.10567129629629629</v>
      </c>
      <c r="W63" s="31">
        <v>0.10567129629629629</v>
      </c>
      <c r="X63" s="39">
        <v>0.10679398148148149</v>
      </c>
      <c r="Y63" s="36">
        <v>0.13142361111111112</v>
      </c>
      <c r="Z63" s="39">
        <v>0.17233796296296297</v>
      </c>
      <c r="AA63" s="36">
        <v>0.19903935185185184</v>
      </c>
      <c r="AB63" s="31">
        <v>0.19903935185185184</v>
      </c>
      <c r="AC63" s="39">
        <v>0.20190972222222223</v>
      </c>
      <c r="AD63" s="43">
        <v>0.2573611111111111</v>
      </c>
      <c r="AE63" s="36">
        <v>0.2774189814814815</v>
      </c>
      <c r="AF63" s="31">
        <v>0.2774189814814815</v>
      </c>
      <c r="AG63" s="39">
        <v>0.27791666666666665</v>
      </c>
      <c r="AH63" s="36">
        <v>0.32680555555555557</v>
      </c>
      <c r="AI63" s="9">
        <v>0.32710648148148147</v>
      </c>
      <c r="AJ63" s="9">
        <v>0.327349537037037</v>
      </c>
      <c r="AK63" s="9">
        <v>0.32765046296296296</v>
      </c>
      <c r="AL63" s="39">
        <v>0.3280092592592592</v>
      </c>
      <c r="AM63" s="36"/>
      <c r="AN63" s="31"/>
      <c r="AO63" s="39"/>
      <c r="AP63" s="36"/>
      <c r="AQ63" s="39"/>
      <c r="AR63" s="36">
        <v>0.3449305555555555</v>
      </c>
      <c r="AS63" s="9">
        <v>0.3628356481481481</v>
      </c>
      <c r="AT63" s="39">
        <v>0.3628356481481481</v>
      </c>
      <c r="AU63" s="37"/>
      <c r="AV63" s="31"/>
      <c r="AW63" s="31"/>
    </row>
    <row r="64" spans="1:49" ht="13.5">
      <c r="A64" s="44">
        <v>61</v>
      </c>
      <c r="B64" s="7" t="s">
        <v>295</v>
      </c>
      <c r="C64" s="8" t="s">
        <v>484</v>
      </c>
      <c r="D64" s="8" t="s">
        <v>244</v>
      </c>
      <c r="E64" s="9">
        <f>W64-V64+AB64-AA64+AF64-AE64+AN64-AM64+AV64-AU64</f>
        <v>0.011921296296296291</v>
      </c>
      <c r="F64" s="20">
        <f>(10-COUNT(V64,Y64,AA64,AD64,AE64,AH64,AM64,AP64,AR64,AU64))*коэффициенты!$B$2</f>
        <v>0</v>
      </c>
      <c r="G64" s="16">
        <f>((SIGN(X64)*-1)+1)*коэффициенты!$B$3+((SIGN(Z64)*-1)+1)*коэффициенты!$B$4+((SIGN(AC64)*-1)+1)*коэффициенты!$B$5+((SIGN(AG64)*-1)+1)*коэффициенты!$B$6+((SIGN(AL64)*-1)+1)*коэффициенты!$B$7+((SIGN(AI64)*-1)+1)*коэффициенты!$B$8+((SIGN(AJ64)*-1)+1)*коэффициенты!$B$8+((SIGN(AK64)*-1)+1)*коэффициенты!$B$8+((SIGN(AO64)*-1)+1)*коэффициенты!$B$9+((SIGN(AQ64)*-1)+1)*коэффициенты!$B$10+((SIGN(AS64)*-1)+1)*коэффициенты!$B$11+((SIGN(AT64)*-1)+1)*коэффициенты!$B$12+((SIGN(AW64)*-1)+1)*коэффициенты!$B$13</f>
        <v>480</v>
      </c>
      <c r="H64" s="23">
        <f>IF(X64&gt;0,(X64-W64)*коэффициенты!$B$21)+IF(Z64&gt;0,(Z64-Y64)*коэффициенты!$B$22)+IF(AC64&gt;0,(AC64-AB64)*коэффициенты!$B$23)+IF(AG64&gt;0,(AG64-AF64)*коэффициенты!$B$24)+IF(AL64&gt;0,(AL64-AH64)*коэффициенты!$B$25)+IF(AO64&gt;0,(AO64-AN64)*коэффициенты!$B$26)+IF(AS64&gt;0,(AS64-AR64)*коэффициенты!$B$27)+IF(AW64&gt;0,(AW64-AV64)*коэффициенты!$B$28)</f>
        <v>0.09420138888888818</v>
      </c>
      <c r="I64" s="16">
        <f>VLOOKUP($C64,коэффициенты!$E$2:$T$300,5,FALSE)</f>
        <v>120</v>
      </c>
      <c r="J64" s="16">
        <f>VLOOKUP($C64,коэффициенты!$E$2:$T$300,6,FALSE)</f>
        <v>360</v>
      </c>
      <c r="K64" s="16">
        <f>VLOOKUP($C64,коэффициенты!$E$2:$T$300,7,FALSE)</f>
        <v>240</v>
      </c>
      <c r="L64" s="16">
        <f>VLOOKUP($C64,коэффициенты!$E$2:$T$300,8,FALSE)</f>
        <v>0</v>
      </c>
      <c r="M64" s="16">
        <f>VLOOKUP($C64,коэффициенты!$E$2:$T$300,9,FALSE)</f>
        <v>0</v>
      </c>
      <c r="N64" s="16">
        <f>VLOOKUP($C64,коэффициенты!$E$2:$T$300,10,FALSE)</f>
        <v>0</v>
      </c>
      <c r="O64" s="16">
        <f>VLOOKUP($C64,коэффициенты!$E$2:$T$300,11,FALSE)</f>
        <v>0</v>
      </c>
      <c r="P64" s="16">
        <f>VLOOKUP($C64,коэффициенты!$E$2:$T$300,12,FALSE)</f>
        <v>150</v>
      </c>
      <c r="Q64" s="16">
        <f>VLOOKUP($C64,коэффициенты!$E$2:$T$300,13,FALSE)</f>
        <v>20</v>
      </c>
      <c r="R64" s="16">
        <f>VLOOKUP($C64,коэффициенты!$E$2:$T$300,14,FALSE)</f>
        <v>8</v>
      </c>
      <c r="S64" s="16">
        <f>VLOOKUP($C64,коэффициенты!$E$2:$T$300,15,FALSE)</f>
        <v>0</v>
      </c>
      <c r="T64" s="16">
        <f>VLOOKUP($C64,коэффициенты!$E$2:$T$300,16,FALSE)</f>
        <v>0</v>
      </c>
      <c r="U64" s="15">
        <f>D64-E64+TIME(0,F64+G64,0)+H64+TIME(0,SUM(I64:L64),0)-TIME(0,SUM(M64:T64),0)</f>
        <v>1.2333217592592585</v>
      </c>
      <c r="V64" s="9">
        <v>0.13458333333333333</v>
      </c>
      <c r="W64" s="31">
        <v>0.13458333333333333</v>
      </c>
      <c r="X64" s="39">
        <v>0.13554398148148147</v>
      </c>
      <c r="Y64" s="36">
        <v>0.16887731481481483</v>
      </c>
      <c r="Z64" s="39"/>
      <c r="AA64" s="36">
        <v>0.18357638888888891</v>
      </c>
      <c r="AB64" s="9">
        <v>0.19549768518518518</v>
      </c>
      <c r="AC64" s="39">
        <v>0.19811342592592593</v>
      </c>
      <c r="AD64" s="43">
        <v>0.24974537037037037</v>
      </c>
      <c r="AE64" s="36">
        <v>0.2738888888888889</v>
      </c>
      <c r="AF64" s="31">
        <v>0.2738888888888889</v>
      </c>
      <c r="AG64" s="39">
        <v>0.2744212962962963</v>
      </c>
      <c r="AH64" s="36">
        <v>0.36787037037037035</v>
      </c>
      <c r="AI64" s="9">
        <v>0.36894675925925924</v>
      </c>
      <c r="AJ64" s="9">
        <v>0.3681365740740741</v>
      </c>
      <c r="AK64" s="9">
        <v>0.3685185185185185</v>
      </c>
      <c r="AL64" s="39">
        <v>0.3693402777777777</v>
      </c>
      <c r="AM64" s="36">
        <v>0.3947685185185185</v>
      </c>
      <c r="AN64" s="31">
        <v>0.3947685185185185</v>
      </c>
      <c r="AO64" s="39">
        <v>0.40679398148148144</v>
      </c>
      <c r="AP64" s="36">
        <v>0.41142361111111114</v>
      </c>
      <c r="AQ64" s="39"/>
      <c r="AR64" s="36">
        <v>0.38362268518518516</v>
      </c>
      <c r="AS64" s="31"/>
      <c r="AT64" s="9"/>
      <c r="AU64" s="36">
        <v>0.42133101851851856</v>
      </c>
      <c r="AV64" s="31">
        <v>0.42133101851851856</v>
      </c>
      <c r="AW64" s="9">
        <v>0.4219907407407408</v>
      </c>
    </row>
    <row r="65" spans="1:49" ht="13.5">
      <c r="A65" s="44">
        <v>62</v>
      </c>
      <c r="B65" s="7" t="s">
        <v>186</v>
      </c>
      <c r="C65" s="8" t="s">
        <v>502</v>
      </c>
      <c r="D65" s="8" t="s">
        <v>187</v>
      </c>
      <c r="E65" s="9">
        <f>W65-V65+AB65-AA65+AF65-AE65+AN65-AM65+AV65-AU65</f>
        <v>0.015648148148148133</v>
      </c>
      <c r="F65" s="20">
        <f>(10-COUNT(V65,Y65,AA65,AD65,AE65,AH65,AM65,AP65,AR65,AU65))*коэффициенты!$B$2</f>
        <v>240</v>
      </c>
      <c r="G65" s="16">
        <f>((SIGN(X65)*-1)+1)*коэффициенты!$B$3+((SIGN(Z65)*-1)+1)*коэффициенты!$B$4+((SIGN(AC65)*-1)+1)*коэффициенты!$B$5+((SIGN(AG65)*-1)+1)*коэффициенты!$B$6+((SIGN(AL65)*-1)+1)*коэффициенты!$B$7+((SIGN(AI65)*-1)+1)*коэффициенты!$B$8+((SIGN(AJ65)*-1)+1)*коэффициенты!$B$8+((SIGN(AK65)*-1)+1)*коэффициенты!$B$8+((SIGN(AO65)*-1)+1)*коэффициенты!$B$9+((SIGN(AQ65)*-1)+1)*коэффициенты!$B$10+((SIGN(AS65)*-1)+1)*коэффициенты!$B$11+((SIGN(AT65)*-1)+1)*коэффициенты!$B$12+((SIGN(AW65)*-1)+1)*коэффициенты!$B$13</f>
        <v>480</v>
      </c>
      <c r="H65" s="23">
        <f>IF(X65&gt;0,(X65-W65)*коэффициенты!$B$21)+IF(Z65&gt;0,(Z65-Y65)*коэффициенты!$B$22)+IF(AC65&gt;0,(AC65-AB65)*коэффициенты!$B$23)+IF(AG65&gt;0,(AG65-AF65)*коэффициенты!$B$24)+IF(AL65&gt;0,(AL65-AH65)*коэффициенты!$B$25)+IF(AO65&gt;0,(AO65-AN65)*коэффициенты!$B$26)+IF(AS65&gt;0,(AS65-AR65)*коэффициенты!$B$27)+IF(AW65&gt;0,(AW65-AV65)*коэффициенты!$B$28)</f>
        <v>0.11496527777777821</v>
      </c>
      <c r="I65" s="16">
        <f>VLOOKUP($C65,коэффициенты!$E$2:$T$300,5,FALSE)</f>
        <v>120</v>
      </c>
      <c r="J65" s="16">
        <f>VLOOKUP($C65,коэффициенты!$E$2:$T$300,6,FALSE)</f>
        <v>360</v>
      </c>
      <c r="K65" s="16">
        <f>VLOOKUP($C65,коэффициенты!$E$2:$T$300,7,FALSE)</f>
        <v>240</v>
      </c>
      <c r="L65" s="16">
        <f>VLOOKUP($C65,коэффициенты!$E$2:$T$300,8,FALSE)</f>
        <v>0</v>
      </c>
      <c r="M65" s="16">
        <f>VLOOKUP($C65,коэффициенты!$E$2:$T$300,9,FALSE)</f>
        <v>60</v>
      </c>
      <c r="N65" s="16">
        <f>VLOOKUP($C65,коэффициенты!$E$2:$T$300,10,FALSE)</f>
        <v>0</v>
      </c>
      <c r="O65" s="16">
        <f>VLOOKUP($C65,коэффициенты!$E$2:$T$300,11,FALSE)</f>
        <v>0</v>
      </c>
      <c r="P65" s="16">
        <f>VLOOKUP($C65,коэффициенты!$E$2:$T$300,12,FALSE)</f>
        <v>150</v>
      </c>
      <c r="Q65" s="16">
        <f>VLOOKUP($C65,коэффициенты!$E$2:$T$300,13,FALSE)</f>
        <v>20</v>
      </c>
      <c r="R65" s="16">
        <f>VLOOKUP($C65,коэффициенты!$E$2:$T$300,14,FALSE)</f>
        <v>12</v>
      </c>
      <c r="S65" s="16">
        <f>VLOOKUP($C65,коэффициенты!$E$2:$T$300,15,FALSE)</f>
        <v>0</v>
      </c>
      <c r="T65" s="16">
        <f>VLOOKUP($C65,коэффициенты!$E$2:$T$300,16,FALSE)</f>
        <v>0</v>
      </c>
      <c r="U65" s="15">
        <f>D65-E65+TIME(0,F65+G65,0)+H65+TIME(0,SUM(I65:L65),0)-TIME(0,SUM(M65:T65),0)</f>
        <v>1.3255208333333337</v>
      </c>
      <c r="V65" s="9">
        <v>0.08947916666666667</v>
      </c>
      <c r="W65" s="31">
        <v>0.08947916666666667</v>
      </c>
      <c r="X65" s="39">
        <v>0.09270833333333334</v>
      </c>
      <c r="Y65" s="36"/>
      <c r="Z65" s="39"/>
      <c r="AA65" s="36">
        <v>0.16015046296296295</v>
      </c>
      <c r="AB65" s="9">
        <v>0.17579861111111109</v>
      </c>
      <c r="AC65" s="39">
        <v>0.17788194444444447</v>
      </c>
      <c r="AD65" s="43">
        <v>0.23489583333333333</v>
      </c>
      <c r="AE65" s="36">
        <v>0.2541319444444445</v>
      </c>
      <c r="AF65" s="31">
        <v>0.2541319444444445</v>
      </c>
      <c r="AG65" s="39">
        <v>0.2547916666666667</v>
      </c>
      <c r="AH65" s="36">
        <v>0.3060648148148148</v>
      </c>
      <c r="AI65" s="9">
        <v>0.30714120370370374</v>
      </c>
      <c r="AJ65" s="9">
        <v>0.30625</v>
      </c>
      <c r="AK65" s="9">
        <v>0.30663194444444447</v>
      </c>
      <c r="AL65" s="39">
        <v>0.3074884259259259</v>
      </c>
      <c r="AM65" s="36">
        <v>0.32577546296296295</v>
      </c>
      <c r="AN65" s="31">
        <v>0.32577546296296295</v>
      </c>
      <c r="AO65" s="39">
        <v>0.34137731481481487</v>
      </c>
      <c r="AP65" s="36">
        <v>0.34922453703703704</v>
      </c>
      <c r="AQ65" s="39"/>
      <c r="AR65" s="36"/>
      <c r="AS65" s="31"/>
      <c r="AT65" s="39"/>
      <c r="AU65" s="36">
        <v>0.372037037037037</v>
      </c>
      <c r="AV65" s="31">
        <v>0.372037037037037</v>
      </c>
      <c r="AW65" s="9">
        <v>0.372337962962963</v>
      </c>
    </row>
    <row r="66" spans="1:49" ht="13.5">
      <c r="A66" s="44">
        <v>63</v>
      </c>
      <c r="B66" s="7" t="s">
        <v>184</v>
      </c>
      <c r="C66" s="8" t="s">
        <v>518</v>
      </c>
      <c r="D66" s="8" t="s">
        <v>185</v>
      </c>
      <c r="E66" s="9">
        <f>W66-V66+AB66-AA66+AF66-AE66+AN66-AM66+AV66-AU66</f>
        <v>0</v>
      </c>
      <c r="F66" s="20">
        <f>(10-COUNT(V66,Y66,AA66,AD66,AE66,AH66,AM66,AP66,AR66,AU66))*коэффициенты!$B$2</f>
        <v>240</v>
      </c>
      <c r="G66" s="16">
        <f>((SIGN(X66)*-1)+1)*коэффициенты!$B$3+((SIGN(Z66)*-1)+1)*коэффициенты!$B$4+((SIGN(AC66)*-1)+1)*коэффициенты!$B$5+((SIGN(AG66)*-1)+1)*коэффициенты!$B$6+((SIGN(AL66)*-1)+1)*коэффициенты!$B$7+((SIGN(AI66)*-1)+1)*коэффициенты!$B$8+((SIGN(AJ66)*-1)+1)*коэффициенты!$B$8+((SIGN(AK66)*-1)+1)*коэффициенты!$B$8+((SIGN(AO66)*-1)+1)*коэффициенты!$B$9+((SIGN(AQ66)*-1)+1)*коэффициенты!$B$10+((SIGN(AS66)*-1)+1)*коэффициенты!$B$11+((SIGN(AT66)*-1)+1)*коэффициенты!$B$12+((SIGN(AW66)*-1)+1)*коэффициенты!$B$13</f>
        <v>240</v>
      </c>
      <c r="H66" s="23">
        <f>IF(X66&gt;0,(X66-W66)*коэффициенты!$B$21)+IF(Z66&gt;0,(Z66-Y66)*коэффициенты!$B$22)+IF(AC66&gt;0,(AC66-AB66)*коэффициенты!$B$23)+IF(AG66&gt;0,(AG66-AF66)*коэффициенты!$B$24)+IF(AL66&gt;0,(AL66-AH66)*коэффициенты!$B$25)+IF(AO66&gt;0,(AO66-AN66)*коэффициенты!$B$26)+IF(AS66&gt;0,(AS66-AR66)*коэффициенты!$B$27)+IF(AW66&gt;0,(AW66-AV66)*коэффициенты!$B$28)</f>
        <v>0.39645833333333325</v>
      </c>
      <c r="I66" s="16">
        <f>VLOOKUP($C66,коэффициенты!$E$2:$T$300,5,FALSE)</f>
        <v>0</v>
      </c>
      <c r="J66" s="16">
        <f>VLOOKUP($C66,коэффициенты!$E$2:$T$300,6,FALSE)</f>
        <v>0</v>
      </c>
      <c r="K66" s="16">
        <f>VLOOKUP($C66,коэффициенты!$E$2:$T$300,7,FALSE)</f>
        <v>240</v>
      </c>
      <c r="L66" s="16">
        <f>VLOOKUP($C66,коэффициенты!$E$2:$T$300,8,FALSE)</f>
        <v>240</v>
      </c>
      <c r="M66" s="16">
        <f>VLOOKUP($C66,коэффициенты!$E$2:$T$300,9,FALSE)</f>
        <v>0</v>
      </c>
      <c r="N66" s="16">
        <f>VLOOKUP($C66,коэффициенты!$E$2:$T$300,10,FALSE)</f>
        <v>0</v>
      </c>
      <c r="O66" s="16">
        <f>VLOOKUP($C66,коэффициенты!$E$2:$T$300,11,FALSE)</f>
        <v>0</v>
      </c>
      <c r="P66" s="16">
        <f>VLOOKUP($C66,коэффициенты!$E$2:$T$300,12,FALSE)</f>
        <v>120</v>
      </c>
      <c r="Q66" s="16">
        <f>VLOOKUP($C66,коэффициенты!$E$2:$T$300,13,FALSE)</f>
        <v>20</v>
      </c>
      <c r="R66" s="16">
        <f>VLOOKUP($C66,коэффициенты!$E$2:$T$300,14,FALSE)</f>
        <v>12</v>
      </c>
      <c r="S66" s="16">
        <f>VLOOKUP($C66,коэффициенты!$E$2:$T$300,15,FALSE)</f>
        <v>30</v>
      </c>
      <c r="T66" s="16">
        <f>VLOOKUP($C66,коэффициенты!$E$2:$T$300,16,FALSE)</f>
        <v>0</v>
      </c>
      <c r="U66" s="15">
        <f>D66-E66+TIME(0,F66+G66,0)+H66+TIME(0,SUM(I66:L66),0)-TIME(0,SUM(M66:T66),0)</f>
        <v>1.3302083333333332</v>
      </c>
      <c r="V66" s="9">
        <v>0.0902662037037037</v>
      </c>
      <c r="W66" s="9">
        <v>0.0902662037037037</v>
      </c>
      <c r="X66" s="39">
        <v>0.09303240740740741</v>
      </c>
      <c r="Y66" s="36">
        <v>0.11369212962962964</v>
      </c>
      <c r="Z66" s="39">
        <v>0.17612268518518517</v>
      </c>
      <c r="AA66" s="36">
        <v>0.19474537037037035</v>
      </c>
      <c r="AB66" s="9">
        <v>0.19474537037037035</v>
      </c>
      <c r="AC66" s="39">
        <v>0.19655092592592593</v>
      </c>
      <c r="AD66" s="43">
        <v>0.26612268518518517</v>
      </c>
      <c r="AE66" s="36">
        <v>0.2831134259259259</v>
      </c>
      <c r="AF66" s="9">
        <v>0.2831134259259259</v>
      </c>
      <c r="AG66" s="39">
        <v>0.28413194444444445</v>
      </c>
      <c r="AH66" s="36">
        <v>0.3248611111111111</v>
      </c>
      <c r="AI66" s="9">
        <v>0.32556712962962964</v>
      </c>
      <c r="AJ66" s="9">
        <v>0.3250925925925926</v>
      </c>
      <c r="AK66" s="9">
        <v>0.32586805555555554</v>
      </c>
      <c r="AL66" s="39">
        <v>0.32631944444444444</v>
      </c>
      <c r="AM66" s="36"/>
      <c r="AN66" s="9"/>
      <c r="AO66" s="39"/>
      <c r="AP66" s="36">
        <v>0.3532523148148148</v>
      </c>
      <c r="AQ66" s="39">
        <v>0.35695601851851855</v>
      </c>
      <c r="AR66" s="36"/>
      <c r="AS66" s="9"/>
      <c r="AT66" s="39"/>
      <c r="AU66" s="36">
        <v>0.3685763888888889</v>
      </c>
      <c r="AV66" s="31">
        <v>0.3685763888888889</v>
      </c>
      <c r="AW66" s="9">
        <v>0.3690393518518518</v>
      </c>
    </row>
    <row r="67" spans="1:49" ht="13.5">
      <c r="A67" s="44">
        <v>64</v>
      </c>
      <c r="B67" s="7" t="s">
        <v>240</v>
      </c>
      <c r="C67" s="8" t="s">
        <v>488</v>
      </c>
      <c r="D67" s="8" t="s">
        <v>241</v>
      </c>
      <c r="E67" s="9">
        <f>W67-V67+AB67-AA67+AF67-AE67+AN67-AM67+AV67-AU67</f>
        <v>0.017708333333333326</v>
      </c>
      <c r="F67" s="20">
        <f>(10-COUNT(V67,Y67,AA67,AD67,AE67,AH67,AM67,AP67,AR67,AU67))*коэффициенты!$B$2</f>
        <v>240</v>
      </c>
      <c r="G67" s="16">
        <f>((SIGN(X67)*-1)+1)*коэффициенты!$B$3+((SIGN(Z67)*-1)+1)*коэффициенты!$B$4+((SIGN(AC67)*-1)+1)*коэффициенты!$B$5+((SIGN(AG67)*-1)+1)*коэффициенты!$B$6+((SIGN(AL67)*-1)+1)*коэффициенты!$B$7+((SIGN(AI67)*-1)+1)*коэффициенты!$B$8+((SIGN(AJ67)*-1)+1)*коэффициенты!$B$8+((SIGN(AK67)*-1)+1)*коэффициенты!$B$8+((SIGN(AO67)*-1)+1)*коэффициенты!$B$9+((SIGN(AQ67)*-1)+1)*коэффициенты!$B$10+((SIGN(AS67)*-1)+1)*коэффициенты!$B$11+((SIGN(AT67)*-1)+1)*коэффициенты!$B$12+((SIGN(AW67)*-1)+1)*коэффициенты!$B$13</f>
        <v>360</v>
      </c>
      <c r="H67" s="23">
        <f>IF(X67&gt;0,(X67-W67)*коэффициенты!$B$21)+IF(Z67&gt;0,(Z67-Y67)*коэффициенты!$B$22)+IF(AC67&gt;0,(AC67-AB67)*коэффициенты!$B$23)+IF(AG67&gt;0,(AG67-AF67)*коэффициенты!$B$24)+IF(AL67&gt;0,(AL67-AH67)*коэффициенты!$B$25)+IF(AO67&gt;0,(AO67-AN67)*коэффициенты!$B$26)+IF(AS67&gt;0,(AS67-AR67)*коэффициенты!$B$27)+IF(AW67&gt;0,(AW67-AV67)*коэффициенты!$B$28)</f>
        <v>0.42043981481481496</v>
      </c>
      <c r="I67" s="16">
        <f>VLOOKUP($C67,коэффициенты!$E$2:$T$300,5,FALSE)</f>
        <v>120</v>
      </c>
      <c r="J67" s="16">
        <f>VLOOKUP($C67,коэффициенты!$E$2:$T$300,6,FALSE)</f>
        <v>0</v>
      </c>
      <c r="K67" s="16">
        <f>VLOOKUP($C67,коэффициенты!$E$2:$T$300,7,FALSE)</f>
        <v>0</v>
      </c>
      <c r="L67" s="16">
        <f>VLOOKUP($C67,коэффициенты!$E$2:$T$300,8,FALSE)</f>
        <v>240</v>
      </c>
      <c r="M67" s="16">
        <f>VLOOKUP($C67,коэффициенты!$E$2:$T$300,9,FALSE)</f>
        <v>0</v>
      </c>
      <c r="N67" s="16">
        <f>VLOOKUP($C67,коэффициенты!$E$2:$T$300,10,FALSE)</f>
        <v>0</v>
      </c>
      <c r="O67" s="16">
        <f>VLOOKUP($C67,коэффициенты!$E$2:$T$300,11,FALSE)</f>
        <v>0</v>
      </c>
      <c r="P67" s="16">
        <f>VLOOKUP($C67,коэффициенты!$E$2:$T$300,12,FALSE)</f>
        <v>60</v>
      </c>
      <c r="Q67" s="16">
        <f>VLOOKUP($C67,коэффициенты!$E$2:$T$300,13,FALSE)</f>
        <v>20</v>
      </c>
      <c r="R67" s="16">
        <f>VLOOKUP($C67,коэффициенты!$E$2:$T$300,14,FALSE)</f>
        <v>12</v>
      </c>
      <c r="S67" s="16">
        <f>VLOOKUP($C67,коэффициенты!$E$2:$T$300,15,FALSE)</f>
        <v>30</v>
      </c>
      <c r="T67" s="16">
        <f>VLOOKUP($C67,коэффициенты!$E$2:$T$300,16,FALSE)</f>
        <v>0</v>
      </c>
      <c r="U67" s="15">
        <f>D67-E67+TIME(0,F67+G67,0)+H67+TIME(0,SUM(I67:L67),0)-TIME(0,SUM(M67:T67),0)</f>
        <v>1.4184606481481483</v>
      </c>
      <c r="V67" s="9">
        <v>0.0873148148148148</v>
      </c>
      <c r="W67" s="31">
        <v>0.0873148148148148</v>
      </c>
      <c r="X67" s="39">
        <v>0.08913194444444444</v>
      </c>
      <c r="Y67" s="36">
        <v>0.11408564814814814</v>
      </c>
      <c r="Z67" s="39">
        <v>0.16089120370370372</v>
      </c>
      <c r="AA67" s="36">
        <v>0.18409722222222222</v>
      </c>
      <c r="AB67" s="9">
        <v>0.20180555555555557</v>
      </c>
      <c r="AC67" s="39"/>
      <c r="AD67" s="43">
        <v>0.26305555555555554</v>
      </c>
      <c r="AE67" s="36">
        <v>0.2863657407407407</v>
      </c>
      <c r="AF67" s="31">
        <v>0.2863657407407407</v>
      </c>
      <c r="AG67" s="39">
        <v>0.2870023148148148</v>
      </c>
      <c r="AH67" s="36">
        <v>0.33769675925925924</v>
      </c>
      <c r="AI67" s="9">
        <v>0.3390393518518518</v>
      </c>
      <c r="AJ67" s="9">
        <v>0.33791666666666664</v>
      </c>
      <c r="AK67" s="9">
        <v>0.33835648148148145</v>
      </c>
      <c r="AL67" s="39">
        <v>0.33957175925925925</v>
      </c>
      <c r="AM67" s="36"/>
      <c r="AN67" s="31"/>
      <c r="AO67" s="39"/>
      <c r="AP67" s="36">
        <v>0.3966435185185185</v>
      </c>
      <c r="AQ67" s="39"/>
      <c r="AR67" s="36">
        <v>0.3596412037037037</v>
      </c>
      <c r="AS67" s="9">
        <v>0.38751157407407405</v>
      </c>
      <c r="AT67" s="9">
        <v>0.38751157407407405</v>
      </c>
      <c r="AU67" s="37"/>
      <c r="AV67" s="31"/>
      <c r="AW67" s="31"/>
    </row>
    <row r="68" spans="1:49" ht="13.5">
      <c r="A68" s="44">
        <v>65</v>
      </c>
      <c r="B68" s="7" t="s">
        <v>161</v>
      </c>
      <c r="C68" s="8" t="s">
        <v>544</v>
      </c>
      <c r="D68" s="8" t="s">
        <v>162</v>
      </c>
      <c r="E68" s="9">
        <f>W68-V68+AB68-AA68+AF68-AE68+AN68-AM68+AV68-AU68</f>
        <v>0</v>
      </c>
      <c r="F68" s="20">
        <f>(10-COUNT(V68,Y68,AA68,AD68,AE68,AH68,AM68,AP68,AR68,AU68))*коэффициенты!$B$2</f>
        <v>360</v>
      </c>
      <c r="G68" s="16">
        <f>((SIGN(X68)*-1)+1)*коэффициенты!$B$3+((SIGN(Z68)*-1)+1)*коэффициенты!$B$4+((SIGN(AC68)*-1)+1)*коэффициенты!$B$5+((SIGN(AG68)*-1)+1)*коэффициенты!$B$6+((SIGN(AL68)*-1)+1)*коэффициенты!$B$7+((SIGN(AI68)*-1)+1)*коэффициенты!$B$8+((SIGN(AJ68)*-1)+1)*коэффициенты!$B$8+((SIGN(AK68)*-1)+1)*коэффициенты!$B$8+((SIGN(AO68)*-1)+1)*коэффициенты!$B$9+((SIGN(AQ68)*-1)+1)*коэффициенты!$B$10+((SIGN(AS68)*-1)+1)*коэффициенты!$B$11+((SIGN(AT68)*-1)+1)*коэффициенты!$B$12+((SIGN(AW68)*-1)+1)*коэффициенты!$B$13</f>
        <v>240</v>
      </c>
      <c r="H68" s="23">
        <f>IF(X68&gt;0,(X68-W68)*коэффициенты!$B$21)+IF(Z68&gt;0,(Z68-Y68)*коэффициенты!$B$22)+IF(AC68&gt;0,(AC68-AB68)*коэффициенты!$B$23)+IF(AG68&gt;0,(AG68-AF68)*коэффициенты!$B$24)+IF(AL68&gt;0,(AL68-AH68)*коэффициенты!$B$25)+IF(AO68&gt;0,(AO68-AN68)*коэффициенты!$B$26)+IF(AS68&gt;0,(AS68-AR68)*коэффициенты!$B$27)+IF(AW68&gt;0,(AW68-AV68)*коэффициенты!$B$28)</f>
        <v>0.503761574074074</v>
      </c>
      <c r="I68" s="16">
        <f>VLOOKUP($C68,коэффициенты!$E$2:$T$300,5,FALSE)</f>
        <v>240</v>
      </c>
      <c r="J68" s="16">
        <f>VLOOKUP($C68,коэффициенты!$E$2:$T$300,6,FALSE)</f>
        <v>0</v>
      </c>
      <c r="K68" s="16">
        <f>VLOOKUP($C68,коэффициенты!$E$2:$T$300,7,FALSE)</f>
        <v>0</v>
      </c>
      <c r="L68" s="16">
        <f>VLOOKUP($C68,коэффициенты!$E$2:$T$300,8,FALSE)</f>
        <v>240</v>
      </c>
      <c r="M68" s="16">
        <f>VLOOKUP($C68,коэффициенты!$E$2:$T$300,9,FALSE)</f>
        <v>0</v>
      </c>
      <c r="N68" s="16">
        <f>VLOOKUP($C68,коэффициенты!$E$2:$T$300,10,FALSE)</f>
        <v>0</v>
      </c>
      <c r="O68" s="16">
        <f>VLOOKUP($C68,коэффициенты!$E$2:$T$300,11,FALSE)</f>
        <v>0</v>
      </c>
      <c r="P68" s="16">
        <f>VLOOKUP($C68,коэффициенты!$E$2:$T$300,12,FALSE)</f>
        <v>60</v>
      </c>
      <c r="Q68" s="16">
        <f>VLOOKUP($C68,коэффициенты!$E$2:$T$300,13,FALSE)</f>
        <v>20</v>
      </c>
      <c r="R68" s="16">
        <f>VLOOKUP($C68,коэффициенты!$E$2:$T$300,14,FALSE)</f>
        <v>8</v>
      </c>
      <c r="S68" s="16">
        <f>VLOOKUP($C68,коэффициенты!$E$2:$T$300,15,FALSE)</f>
        <v>0</v>
      </c>
      <c r="T68" s="16">
        <f>VLOOKUP($C68,коэффициенты!$E$2:$T$300,16,FALSE)</f>
        <v>0</v>
      </c>
      <c r="U68" s="15">
        <f>D68-E68+TIME(0,F68+G68,0)+H68+TIME(0,SUM(I68:L68),0)-TIME(0,SUM(M68:T68),0)</f>
        <v>1.5525925925925925</v>
      </c>
      <c r="V68" s="9">
        <v>0.07730324074074074</v>
      </c>
      <c r="W68" s="9">
        <v>0.07730324074074074</v>
      </c>
      <c r="X68" s="39">
        <v>0.07847222222222222</v>
      </c>
      <c r="Y68" s="36">
        <v>0.09862268518518519</v>
      </c>
      <c r="Z68" s="39">
        <v>0.16293981481481482</v>
      </c>
      <c r="AA68" s="36">
        <v>0.18445601851851853</v>
      </c>
      <c r="AB68" s="9">
        <v>0.18445601851851853</v>
      </c>
      <c r="AC68" s="39">
        <v>0.1872337962962963</v>
      </c>
      <c r="AD68" s="43">
        <v>0.2290277777777778</v>
      </c>
      <c r="AE68" s="36">
        <v>0.25114583333333335</v>
      </c>
      <c r="AF68" s="9">
        <v>0.25114583333333335</v>
      </c>
      <c r="AG68" s="39">
        <v>0.2520949074074074</v>
      </c>
      <c r="AH68" s="36">
        <v>0.2941782407407407</v>
      </c>
      <c r="AI68" s="9">
        <v>0.29533564814814817</v>
      </c>
      <c r="AJ68" s="9">
        <v>0.29608796296296297</v>
      </c>
      <c r="AK68" s="9">
        <v>0.2957175925925926</v>
      </c>
      <c r="AL68" s="39">
        <v>0.29636574074074074</v>
      </c>
      <c r="AM68" s="36"/>
      <c r="AN68" s="9"/>
      <c r="AO68" s="39"/>
      <c r="AP68" s="36"/>
      <c r="AQ68" s="40"/>
      <c r="AR68" s="36">
        <v>0.31159722222222225</v>
      </c>
      <c r="AS68" s="39">
        <v>0.3328587962962963</v>
      </c>
      <c r="AT68" s="39">
        <v>0.3328587962962963</v>
      </c>
      <c r="AU68" s="37"/>
      <c r="AV68" s="31"/>
      <c r="AW68" s="31"/>
    </row>
    <row r="69" spans="1:49" ht="13.5">
      <c r="A69" s="44">
        <v>66</v>
      </c>
      <c r="B69" s="7" t="s">
        <v>238</v>
      </c>
      <c r="C69" s="8" t="s">
        <v>490</v>
      </c>
      <c r="D69" s="8" t="s">
        <v>239</v>
      </c>
      <c r="E69" s="9">
        <f>W69-V69+AB69-AA69+AF69-AE69+AN69-AM69+AV69-AU69</f>
        <v>0.011469907407407387</v>
      </c>
      <c r="F69" s="20">
        <f>(10-COUNT(V69,Y69,AA69,AD69,AE69,AH69,AM69,AP69,AR69,AU69))*коэффициенты!$B$2</f>
        <v>480</v>
      </c>
      <c r="G69" s="16">
        <f>((SIGN(X69)*-1)+1)*коэффициенты!$B$3+((SIGN(Z69)*-1)+1)*коэффициенты!$B$4+((SIGN(AC69)*-1)+1)*коэффициенты!$B$5+((SIGN(AG69)*-1)+1)*коэффициенты!$B$6+((SIGN(AL69)*-1)+1)*коэффициенты!$B$7+((SIGN(AI69)*-1)+1)*коэффициенты!$B$8+((SIGN(AJ69)*-1)+1)*коэффициенты!$B$8+((SIGN(AK69)*-1)+1)*коэффициенты!$B$8+((SIGN(AO69)*-1)+1)*коэффициенты!$B$9+((SIGN(AQ69)*-1)+1)*коэффициенты!$B$10+((SIGN(AS69)*-1)+1)*коэффициенты!$B$11+((SIGN(AT69)*-1)+1)*коэффициенты!$B$12+((SIGN(AW69)*-1)+1)*коэффициенты!$B$13</f>
        <v>450</v>
      </c>
      <c r="H69" s="23">
        <f>IF(X69&gt;0,(X69-W69)*коэффициенты!$B$21)+IF(Z69&gt;0,(Z69-Y69)*коэффициенты!$B$22)+IF(AC69&gt;0,(AC69-AB69)*коэффициенты!$B$23)+IF(AG69&gt;0,(AG69-AF69)*коэффициенты!$B$24)+IF(AL69&gt;0,(AL69-AH69)*коэффициенты!$B$25)+IF(AO69&gt;0,(AO69-AN69)*коэффициенты!$B$26)+IF(AS69&gt;0,(AS69-AR69)*коэффициенты!$B$27)+IF(AW69&gt;0,(AW69-AV69)*коэффициенты!$B$28)</f>
        <v>0.5186805555555556</v>
      </c>
      <c r="I69" s="16">
        <f>VLOOKUP($C69,коэффициенты!$E$2:$T$300,5,FALSE)</f>
        <v>120</v>
      </c>
      <c r="J69" s="16">
        <f>VLOOKUP($C69,коэффициенты!$E$2:$T$300,6,FALSE)</f>
        <v>0</v>
      </c>
      <c r="K69" s="16">
        <f>VLOOKUP($C69,коэффициенты!$E$2:$T$300,7,FALSE)</f>
        <v>0</v>
      </c>
      <c r="L69" s="16">
        <f>VLOOKUP($C69,коэффициенты!$E$2:$T$300,8,FALSE)</f>
        <v>240</v>
      </c>
      <c r="M69" s="16">
        <f>VLOOKUP($C69,коэффициенты!$E$2:$T$300,9,FALSE)</f>
        <v>0</v>
      </c>
      <c r="N69" s="16">
        <f>VLOOKUP($C69,коэффициенты!$E$2:$T$300,10,FALSE)</f>
        <v>0</v>
      </c>
      <c r="O69" s="16">
        <f>VLOOKUP($C69,коэффициенты!$E$2:$T$300,11,FALSE)</f>
        <v>0</v>
      </c>
      <c r="P69" s="16">
        <f>VLOOKUP($C69,коэффициенты!$E$2:$T$300,12,FALSE)</f>
        <v>150</v>
      </c>
      <c r="Q69" s="16">
        <f>VLOOKUP($C69,коэффициенты!$E$2:$T$300,13,FALSE)</f>
        <v>0</v>
      </c>
      <c r="R69" s="16">
        <f>VLOOKUP($C69,коэффициенты!$E$2:$T$300,14,FALSE)</f>
        <v>12</v>
      </c>
      <c r="S69" s="16">
        <f>VLOOKUP($C69,коэффициенты!$E$2:$T$300,15,FALSE)</f>
        <v>0</v>
      </c>
      <c r="T69" s="16">
        <f>VLOOKUP($C69,коэффициенты!$E$2:$T$300,16,FALSE)</f>
        <v>120</v>
      </c>
      <c r="U69" s="15">
        <f>D69-E69+TIME(0,F69+G69,0)+H69+TIME(0,SUM(I69:L69),0)-TIME(0,SUM(M69:T69),0)</f>
        <v>1.6407175925925928</v>
      </c>
      <c r="V69" s="9">
        <v>0.09179398148148149</v>
      </c>
      <c r="W69" s="31">
        <v>0.09179398148148149</v>
      </c>
      <c r="X69" s="39">
        <v>0.09362268518518518</v>
      </c>
      <c r="Y69" s="36">
        <v>0.10966435185185186</v>
      </c>
      <c r="Z69" s="39">
        <v>0.18152777777777776</v>
      </c>
      <c r="AA69" s="36">
        <v>0.20087962962962966</v>
      </c>
      <c r="AB69" s="9">
        <v>0.21234953703703704</v>
      </c>
      <c r="AC69" s="39">
        <v>0.21627314814814813</v>
      </c>
      <c r="AD69" s="43">
        <v>0.26390046296296293</v>
      </c>
      <c r="AE69" s="36">
        <v>0.27974537037037034</v>
      </c>
      <c r="AF69" s="31">
        <v>0.27974537037037034</v>
      </c>
      <c r="AG69" s="39">
        <v>0.28075231481481483</v>
      </c>
      <c r="AH69" s="36"/>
      <c r="AI69" s="9"/>
      <c r="AJ69" s="9"/>
      <c r="AK69" s="9"/>
      <c r="AL69" s="39"/>
      <c r="AM69" s="36"/>
      <c r="AN69" s="31"/>
      <c r="AO69" s="39"/>
      <c r="AP69" s="36"/>
      <c r="AQ69" s="39"/>
      <c r="AR69" s="36">
        <v>0.3829166666666666</v>
      </c>
      <c r="AS69" s="9">
        <v>0.40479166666666666</v>
      </c>
      <c r="AT69" s="39">
        <v>0.40479166666666666</v>
      </c>
      <c r="AU69" s="37"/>
      <c r="AV69" s="31"/>
      <c r="AW69" s="31"/>
    </row>
    <row r="70" spans="1:49" ht="13.5">
      <c r="A70" s="44">
        <v>67</v>
      </c>
      <c r="B70" s="7" t="s">
        <v>253</v>
      </c>
      <c r="C70" s="8" t="s">
        <v>363</v>
      </c>
      <c r="D70" s="8" t="s">
        <v>254</v>
      </c>
      <c r="E70" s="9">
        <f>W70-V70+AB70-AA70+AF70-AE70+AN70-AM70+AV70-AU70</f>
        <v>0</v>
      </c>
      <c r="F70" s="20">
        <f>(10-COUNT(V70,Y70,AA70,AD70,AE70,AH70,AM70,AP70,AR70,AU70))*коэффициенты!$B$2</f>
        <v>480</v>
      </c>
      <c r="G70" s="16">
        <f>((SIGN(X70)*-1)+1)*коэффициенты!$B$3+((SIGN(Z70)*-1)+1)*коэффициенты!$B$4+((SIGN(AC70)*-1)+1)*коэффициенты!$B$5+((SIGN(AG70)*-1)+1)*коэффициенты!$B$6+((SIGN(AL70)*-1)+1)*коэффициенты!$B$7+((SIGN(AI70)*-1)+1)*коэффициенты!$B$8+((SIGN(AJ70)*-1)+1)*коэффициенты!$B$8+((SIGN(AK70)*-1)+1)*коэффициенты!$B$8+((SIGN(AO70)*-1)+1)*коэффициенты!$B$9+((SIGN(AQ70)*-1)+1)*коэффициенты!$B$10+((SIGN(AS70)*-1)+1)*коэффициенты!$B$11+((SIGN(AT70)*-1)+1)*коэффициенты!$B$12+((SIGN(AW70)*-1)+1)*коэффициенты!$B$13</f>
        <v>480</v>
      </c>
      <c r="H70" s="23">
        <f>IF(X70&gt;0,(X70-W70)*коэффициенты!$B$21)+IF(Z70&gt;0,(Z70-Y70)*коэффициенты!$B$22)+IF(AC70&gt;0,(AC70-AB70)*коэффициенты!$B$23)+IF(AG70&gt;0,(AG70-AF70)*коэффициенты!$B$24)+IF(AL70&gt;0,(AL70-AH70)*коэффициенты!$B$25)+IF(AO70&gt;0,(AO70-AN70)*коэффициенты!$B$26)+IF(AS70&gt;0,(AS70-AR70)*коэффициенты!$B$27)+IF(AW70&gt;0,(AW70-AV70)*коэффициенты!$B$28)</f>
        <v>0.4848611111111111</v>
      </c>
      <c r="I70" s="16">
        <f>VLOOKUP($C70,коэффициенты!$E$2:$T$300,5,FALSE)</f>
        <v>0</v>
      </c>
      <c r="J70" s="16">
        <f>VLOOKUP($C70,коэффициенты!$E$2:$T$300,6,FALSE)</f>
        <v>360</v>
      </c>
      <c r="K70" s="16">
        <f>VLOOKUP($C70,коэффициенты!$E$2:$T$300,7,FALSE)</f>
        <v>240</v>
      </c>
      <c r="L70" s="16">
        <f>VLOOKUP($C70,коэффициенты!$E$2:$T$300,8,FALSE)</f>
        <v>240</v>
      </c>
      <c r="M70" s="16">
        <f>VLOOKUP($C70,коэффициенты!$E$2:$T$300,9,FALSE)</f>
        <v>30</v>
      </c>
      <c r="N70" s="16">
        <f>VLOOKUP($C70,коэффициенты!$E$2:$T$300,10,FALSE)</f>
        <v>0</v>
      </c>
      <c r="O70" s="16">
        <f>VLOOKUP($C70,коэффициенты!$E$2:$T$300,11,FALSE)</f>
        <v>0</v>
      </c>
      <c r="P70" s="16">
        <f>VLOOKUP($C70,коэффициенты!$E$2:$T$300,12,FALSE)</f>
        <v>90</v>
      </c>
      <c r="Q70" s="16">
        <f>VLOOKUP($C70,коэффициенты!$E$2:$T$300,13,FALSE)</f>
        <v>20</v>
      </c>
      <c r="R70" s="16">
        <f>VLOOKUP($C70,коэффициенты!$E$2:$T$300,14,FALSE)</f>
        <v>12</v>
      </c>
      <c r="S70" s="16">
        <f>VLOOKUP($C70,коэффициенты!$E$2:$T$300,15,FALSE)</f>
        <v>0</v>
      </c>
      <c r="T70" s="16">
        <f>VLOOKUP($C70,коэффициенты!$E$2:$T$300,16,FALSE)</f>
        <v>0</v>
      </c>
      <c r="U70" s="15">
        <f>D70-E70+TIME(0,F70+G70,0)+H70+TIME(0,SUM(I70:L70),0)-TIME(0,SUM(M70:T70),0)</f>
        <v>2.0872800925925925</v>
      </c>
      <c r="V70" s="9">
        <v>0.1841898148148148</v>
      </c>
      <c r="W70" s="31">
        <v>0.1841898148148148</v>
      </c>
      <c r="X70" s="39">
        <v>0.18483796296296295</v>
      </c>
      <c r="Y70" s="36">
        <v>0.20950231481481482</v>
      </c>
      <c r="Z70" s="39">
        <v>0.28707175925925926</v>
      </c>
      <c r="AA70" s="36">
        <v>0.3068518518518519</v>
      </c>
      <c r="AB70" s="31">
        <v>0.3068518518518519</v>
      </c>
      <c r="AC70" s="39">
        <v>0.31077546296296293</v>
      </c>
      <c r="AD70" s="43">
        <v>0.35791666666666666</v>
      </c>
      <c r="AE70" s="36">
        <v>0.37664351851851857</v>
      </c>
      <c r="AF70" s="31">
        <v>0.37664351851851857</v>
      </c>
      <c r="AG70" s="39">
        <v>0.3770949074074074</v>
      </c>
      <c r="AH70" s="36">
        <v>0.415162037037037</v>
      </c>
      <c r="AI70" s="9">
        <v>0.41587962962962965</v>
      </c>
      <c r="AJ70" s="9">
        <v>0.41626157407407405</v>
      </c>
      <c r="AK70" s="9">
        <v>0.41552083333333334</v>
      </c>
      <c r="AL70" s="39">
        <v>0.4164583333333333</v>
      </c>
      <c r="AM70" s="36"/>
      <c r="AN70" s="31"/>
      <c r="AO70" s="39"/>
      <c r="AP70" s="36"/>
      <c r="AQ70" s="39"/>
      <c r="AR70" s="36"/>
      <c r="AS70" s="31"/>
      <c r="AT70" s="39"/>
      <c r="AU70" s="37"/>
      <c r="AV70" s="31"/>
      <c r="AW70" s="31"/>
    </row>
    <row r="71" spans="1:49" ht="13.5">
      <c r="A71" s="44" t="s">
        <v>586</v>
      </c>
      <c r="B71" s="7" t="s">
        <v>260</v>
      </c>
      <c r="C71" s="8" t="s">
        <v>367</v>
      </c>
      <c r="D71" s="8" t="s">
        <v>261</v>
      </c>
      <c r="E71" s="9">
        <f>W71-V71+AB71-AA71+AF71-AE71+AN71-AM71+AV71-AU71</f>
        <v>0.012812500000000004</v>
      </c>
      <c r="F71" s="20">
        <f>(10-COUNT(V71,Y71,AA71,AD71,AE71,AH71,AM71,AP71,AR71,AU71))*коэффициенты!$B$2</f>
        <v>360</v>
      </c>
      <c r="G71" s="16">
        <f>((SIGN(X71)*-1)+1)*коэффициенты!$B$3+((SIGN(Z71)*-1)+1)*коэффициенты!$B$4+((SIGN(AC71)*-1)+1)*коэффициенты!$B$5+((SIGN(AG71)*-1)+1)*коэффициенты!$B$6+((SIGN(AL71)*-1)+1)*коэффициенты!$B$7+((SIGN(AI71)*-1)+1)*коэффициенты!$B$8+((SIGN(AJ71)*-1)+1)*коэффициенты!$B$8+((SIGN(AK71)*-1)+1)*коэффициенты!$B$8+((SIGN(AO71)*-1)+1)*коэффициенты!$B$9+((SIGN(AQ71)*-1)+1)*коэффициенты!$B$10+((SIGN(AS71)*-1)+1)*коэффициенты!$B$11+((SIGN(AT71)*-1)+1)*коэффициенты!$B$12+((SIGN(AW71)*-1)+1)*коэффициенты!$B$13</f>
        <v>240</v>
      </c>
      <c r="H71" s="23">
        <f>IF(X71&gt;0,(X71-W71)*коэффициенты!$B$21)+IF(Z71&gt;0,(Z71-Y71)*коэффициенты!$B$22)+IF(AC71&gt;0,(AC71-AB71)*коэффициенты!$B$23)+IF(AG71&gt;0,(AG71-AF71)*коэффициенты!$B$24)+IF(AL71&gt;0,(AL71-AH71)*коэффициенты!$B$25)+IF(AO71&gt;0,(AO71-AN71)*коэффициенты!$B$26)+IF(AS71&gt;0,(AS71-AR71)*коэффициенты!$B$27)+IF(AW71&gt;0,(AW71-AV71)*коэффициенты!$B$28)</f>
        <v>0.41343750000000046</v>
      </c>
      <c r="I71" s="16">
        <f>VLOOKUP($C71,коэффициенты!$E$2:$T$300,5,FALSE)</f>
        <v>240</v>
      </c>
      <c r="J71" s="16">
        <f>VLOOKUP($C71,коэффициенты!$E$2:$T$300,6,FALSE)</f>
        <v>0</v>
      </c>
      <c r="K71" s="16">
        <f>VLOOKUP($C71,коэффициенты!$E$2:$T$300,7,FALSE)</f>
        <v>0</v>
      </c>
      <c r="L71" s="16">
        <f>VLOOKUP($C71,коэффициенты!$E$2:$T$300,8,FALSE)</f>
        <v>240</v>
      </c>
      <c r="M71" s="16">
        <f>VLOOKUP($C71,коэффициенты!$E$2:$T$300,9,FALSE)</f>
        <v>60</v>
      </c>
      <c r="N71" s="16">
        <f>VLOOKUP($C71,коэффициенты!$E$2:$T$300,10,FALSE)</f>
        <v>0</v>
      </c>
      <c r="O71" s="16">
        <f>VLOOKUP($C71,коэффициенты!$E$2:$T$300,11,FALSE)</f>
        <v>0</v>
      </c>
      <c r="P71" s="16">
        <f>VLOOKUP($C71,коэффициенты!$E$2:$T$300,12,FALSE)</f>
        <v>150</v>
      </c>
      <c r="Q71" s="16">
        <f>VLOOKUP($C71,коэффициенты!$E$2:$T$300,13,FALSE)</f>
        <v>0</v>
      </c>
      <c r="R71" s="16">
        <f>VLOOKUP($C71,коэффициенты!$E$2:$T$300,14,FALSE)</f>
        <v>0</v>
      </c>
      <c r="S71" s="16">
        <f>VLOOKUP($C71,коэффициенты!$E$2:$T$300,15,FALSE)</f>
        <v>30</v>
      </c>
      <c r="T71" s="16">
        <f>VLOOKUP($C71,коэффициенты!$E$2:$T$300,16,FALSE)</f>
        <v>0</v>
      </c>
      <c r="U71" s="65" t="s">
        <v>585</v>
      </c>
      <c r="V71" s="9">
        <v>0.09284722222222223</v>
      </c>
      <c r="W71" s="31">
        <v>0.09284722222222223</v>
      </c>
      <c r="X71" s="39">
        <v>0.0933449074074074</v>
      </c>
      <c r="Y71" s="36">
        <v>0.11571759259259258</v>
      </c>
      <c r="Z71" s="39">
        <v>0.17162037037037037</v>
      </c>
      <c r="AA71" s="36">
        <v>0.21538194444444445</v>
      </c>
      <c r="AB71" s="9">
        <v>0.22819444444444445</v>
      </c>
      <c r="AC71" s="39">
        <v>0.23024305555555555</v>
      </c>
      <c r="AD71" s="43">
        <v>0.3078703703703704</v>
      </c>
      <c r="AE71" s="36">
        <v>0.33063657407407404</v>
      </c>
      <c r="AF71" s="31">
        <v>0.33063657407407404</v>
      </c>
      <c r="AG71" s="39">
        <v>0.3317476851851852</v>
      </c>
      <c r="AH71" s="36">
        <v>0.3982060185185185</v>
      </c>
      <c r="AI71" s="9">
        <v>0.39920138888888884</v>
      </c>
      <c r="AJ71" s="9">
        <v>0.39836805555555554</v>
      </c>
      <c r="AK71" s="9">
        <v>0.39868055555555554</v>
      </c>
      <c r="AL71" s="39">
        <v>0.3997685185185185</v>
      </c>
      <c r="AM71" s="36"/>
      <c r="AN71" s="31"/>
      <c r="AO71" s="39"/>
      <c r="AP71" s="36"/>
      <c r="AQ71" s="39"/>
      <c r="AR71" s="36">
        <v>0.4226273148148148</v>
      </c>
      <c r="AS71" s="9">
        <v>0.43627314814814816</v>
      </c>
      <c r="AT71" s="39">
        <v>0.43627314814814816</v>
      </c>
      <c r="AU71" s="37"/>
      <c r="AV71" s="31"/>
      <c r="AW71" s="31"/>
    </row>
    <row r="72" spans="1:49" ht="13.5">
      <c r="A72" s="44" t="s">
        <v>586</v>
      </c>
      <c r="B72" s="7" t="s">
        <v>278</v>
      </c>
      <c r="C72" s="8" t="s">
        <v>476</v>
      </c>
      <c r="D72" s="8" t="s">
        <v>263</v>
      </c>
      <c r="E72" s="9">
        <f>W72-V72+AB72-AA72+AF72-AE72+AN72-AM72+AV72-AU72</f>
        <v>0.015277777777777779</v>
      </c>
      <c r="F72" s="20">
        <f>(10-COUNT(V72,Y72,AA72,AD72,AE72,AH72,AM72,AP72,AR72,AU72))*коэффициенты!$B$2</f>
        <v>240</v>
      </c>
      <c r="G72" s="16">
        <f>((SIGN(X72)*-1)+1)*коэффициенты!$B$3+((SIGN(Z72)*-1)+1)*коэффициенты!$B$4+((SIGN(AC72)*-1)+1)*коэффициенты!$B$5+((SIGN(AG72)*-1)+1)*коэффициенты!$B$6+((SIGN(AL72)*-1)+1)*коэффициенты!$B$7+((SIGN(AI72)*-1)+1)*коэффициенты!$B$8+((SIGN(AJ72)*-1)+1)*коэффициенты!$B$8+((SIGN(AK72)*-1)+1)*коэффициенты!$B$8+((SIGN(AO72)*-1)+1)*коэффициенты!$B$9+((SIGN(AQ72)*-1)+1)*коэффициенты!$B$10+((SIGN(AS72)*-1)+1)*коэффициенты!$B$11+((SIGN(AT72)*-1)+1)*коэффициенты!$B$12+((SIGN(AW72)*-1)+1)*коэффициенты!$B$13</f>
        <v>240</v>
      </c>
      <c r="H72" s="23">
        <f>IF(X72&gt;0,(X72-W72)*коэффициенты!$B$21)+IF(Z72&gt;0,(Z72-Y72)*коэффициенты!$B$22)+IF(AC72&gt;0,(AC72-AB72)*коэффициенты!$B$23)+IF(AG72&gt;0,(AG72-AF72)*коэффициенты!$B$24)+IF(AL72&gt;0,(AL72-AH72)*коэффициенты!$B$25)+IF(AO72&gt;0,(AO72-AN72)*коэффициенты!$B$26)+IF(AS72&gt;0,(AS72-AR72)*коэффициенты!$B$27)+IF(AW72&gt;0,(AW72-AV72)*коэффициенты!$B$28)</f>
        <v>0.39332175925925994</v>
      </c>
      <c r="I72" s="16">
        <f>VLOOKUP($C72,коэффициенты!$E$2:$T$300,5,FALSE)</f>
        <v>480</v>
      </c>
      <c r="J72" s="16">
        <f>VLOOKUP($C72,коэффициенты!$E$2:$T$300,6,FALSE)</f>
        <v>0</v>
      </c>
      <c r="K72" s="16">
        <f>VLOOKUP($C72,коэффициенты!$E$2:$T$300,7,FALSE)</f>
        <v>120</v>
      </c>
      <c r="L72" s="16">
        <f>VLOOKUP($C72,коэффициенты!$E$2:$T$300,8,FALSE)</f>
        <v>0</v>
      </c>
      <c r="M72" s="16">
        <f>VLOOKUP($C72,коэффициенты!$E$2:$T$300,9,FALSE)</f>
        <v>0</v>
      </c>
      <c r="N72" s="16">
        <f>VLOOKUP($C72,коэффициенты!$E$2:$T$300,10,FALSE)</f>
        <v>0</v>
      </c>
      <c r="O72" s="16">
        <f>VLOOKUP($C72,коэффициенты!$E$2:$T$300,11,FALSE)</f>
        <v>0</v>
      </c>
      <c r="P72" s="16">
        <f>VLOOKUP($C72,коэффициенты!$E$2:$T$300,12,FALSE)</f>
        <v>30</v>
      </c>
      <c r="Q72" s="16">
        <f>VLOOKUP($C72,коэффициенты!$E$2:$T$300,13,FALSE)</f>
        <v>20</v>
      </c>
      <c r="R72" s="16">
        <f>VLOOKUP($C72,коэффициенты!$E$2:$T$300,14,FALSE)</f>
        <v>12</v>
      </c>
      <c r="S72" s="16">
        <f>VLOOKUP($C72,коэффициенты!$E$2:$T$300,15,FALSE)</f>
        <v>30</v>
      </c>
      <c r="T72" s="16">
        <f>VLOOKUP($C72,коэффициенты!$E$2:$T$300,16,FALSE)</f>
        <v>0</v>
      </c>
      <c r="U72" s="65" t="s">
        <v>585</v>
      </c>
      <c r="V72" s="9">
        <v>0.10373842592592593</v>
      </c>
      <c r="W72" s="31">
        <v>0.10373842592592593</v>
      </c>
      <c r="X72" s="39">
        <v>0.10466435185185186</v>
      </c>
      <c r="Y72" s="36">
        <v>0.1324074074074074</v>
      </c>
      <c r="Z72" s="39">
        <v>0.1763773148148148</v>
      </c>
      <c r="AA72" s="36">
        <v>0.20144675925925926</v>
      </c>
      <c r="AB72" s="9">
        <v>0.21672453703703706</v>
      </c>
      <c r="AC72" s="39">
        <v>0.22033564814814813</v>
      </c>
      <c r="AD72" s="43">
        <v>0.2855787037037037</v>
      </c>
      <c r="AE72" s="36">
        <v>0.31703703703703706</v>
      </c>
      <c r="AF72" s="31">
        <v>0.31703703703703706</v>
      </c>
      <c r="AG72" s="39">
        <v>0.3176736111111111</v>
      </c>
      <c r="AH72" s="36">
        <v>0.3758564814814815</v>
      </c>
      <c r="AI72" s="9">
        <v>0.3764814814814815</v>
      </c>
      <c r="AJ72" s="9">
        <v>0.37604166666666666</v>
      </c>
      <c r="AK72" s="9">
        <v>0.37677083333333333</v>
      </c>
      <c r="AL72" s="39">
        <v>0.3770949074074074</v>
      </c>
      <c r="AM72" s="36">
        <v>0.42424768518518513</v>
      </c>
      <c r="AN72" s="31">
        <v>0.42424768518518513</v>
      </c>
      <c r="AO72" s="39">
        <v>0.43690972222222224</v>
      </c>
      <c r="AP72" s="36"/>
      <c r="AQ72" s="39"/>
      <c r="AR72" s="36">
        <v>0.3990740740740741</v>
      </c>
      <c r="AS72" s="9">
        <v>0.4078125</v>
      </c>
      <c r="AT72" s="39">
        <v>0.4078125</v>
      </c>
      <c r="AU72" s="37"/>
      <c r="AV72" s="31"/>
      <c r="AW72" s="31"/>
    </row>
    <row r="73" spans="1:49" ht="13.5">
      <c r="A73" s="44" t="s">
        <v>586</v>
      </c>
      <c r="B73" s="7" t="s">
        <v>284</v>
      </c>
      <c r="C73" s="8" t="s">
        <v>493</v>
      </c>
      <c r="D73" s="8" t="s">
        <v>242</v>
      </c>
      <c r="E73" s="9">
        <f>W73-V73+AB73-AA73+AF73-AE73+AN73-AM73+AV73-AU73</f>
        <v>0.031469907407407405</v>
      </c>
      <c r="F73" s="20">
        <f>(10-COUNT(V73,Y73,AA73,AD73,AE73,AH73,AM73,AP73,AR73,AU73))*коэффициенты!$B$2</f>
        <v>0</v>
      </c>
      <c r="G73" s="16">
        <f>((SIGN(X73)*-1)+1)*коэффициенты!$B$3+((SIGN(Z73)*-1)+1)*коэффициенты!$B$4+((SIGN(AC73)*-1)+1)*коэффициенты!$B$5+((SIGN(AG73)*-1)+1)*коэффициенты!$B$6+((SIGN(AL73)*-1)+1)*коэффициенты!$B$7+((SIGN(AI73)*-1)+1)*коэффициенты!$B$8+((SIGN(AJ73)*-1)+1)*коэффициенты!$B$8+((SIGN(AK73)*-1)+1)*коэффициенты!$B$8+((SIGN(AO73)*-1)+1)*коэффициенты!$B$9+((SIGN(AQ73)*-1)+1)*коэффициенты!$B$10+((SIGN(AS73)*-1)+1)*коэффициенты!$B$11+((SIGN(AT73)*-1)+1)*коэффициенты!$B$12+((SIGN(AW73)*-1)+1)*коэффициенты!$B$13</f>
        <v>0</v>
      </c>
      <c r="H73" s="23">
        <f>IF(X73&gt;0,(X73-W73)*коэффициенты!$B$21)+IF(Z73&gt;0,(Z73-Y73)*коэффициенты!$B$22)+IF(AC73&gt;0,(AC73-AB73)*коэффициенты!$B$23)+IF(AG73&gt;0,(AG73-AF73)*коэффициенты!$B$24)+IF(AL73&gt;0,(AL73-AH73)*коэффициенты!$B$25)+IF(AO73&gt;0,(AO73-AN73)*коэффициенты!$B$26)+IF(AS73&gt;0,(AS73-AR73)*коэффициенты!$B$27)+IF(AW73&gt;0,(AW73-AV73)*коэффициенты!$B$28)</f>
        <v>0.37236111111111136</v>
      </c>
      <c r="I73" s="16">
        <f>VLOOKUP($C73,коэффициенты!$E$2:$T$300,5,FALSE)</f>
        <v>120</v>
      </c>
      <c r="J73" s="16">
        <f>VLOOKUP($C73,коэффициенты!$E$2:$T$300,6,FALSE)</f>
        <v>0</v>
      </c>
      <c r="K73" s="16">
        <f>VLOOKUP($C73,коэффициенты!$E$2:$T$300,7,FALSE)</f>
        <v>0</v>
      </c>
      <c r="L73" s="16">
        <f>VLOOKUP($C73,коэффициенты!$E$2:$T$300,8,FALSE)</f>
        <v>180</v>
      </c>
      <c r="M73" s="16">
        <f>VLOOKUP($C73,коэффициенты!$E$2:$T$300,9,FALSE)</f>
        <v>60</v>
      </c>
      <c r="N73" s="16">
        <f>VLOOKUP($C73,коэффициенты!$E$2:$T$300,10,FALSE)</f>
        <v>0</v>
      </c>
      <c r="O73" s="16">
        <f>VLOOKUP($C73,коэффициенты!$E$2:$T$300,11,FALSE)</f>
        <v>0</v>
      </c>
      <c r="P73" s="16">
        <f>VLOOKUP($C73,коэффициенты!$E$2:$T$300,12,FALSE)</f>
        <v>150</v>
      </c>
      <c r="Q73" s="16">
        <f>VLOOKUP($C73,коэффициенты!$E$2:$T$300,13,FALSE)</f>
        <v>20</v>
      </c>
      <c r="R73" s="16">
        <f>VLOOKUP($C73,коэффициенты!$E$2:$T$300,14,FALSE)</f>
        <v>12</v>
      </c>
      <c r="S73" s="16">
        <f>VLOOKUP($C73,коэффициенты!$E$2:$T$300,15,FALSE)</f>
        <v>30</v>
      </c>
      <c r="T73" s="16">
        <f>VLOOKUP($C73,коэффициенты!$E$2:$T$300,16,FALSE)</f>
        <v>0</v>
      </c>
      <c r="U73" s="65" t="s">
        <v>585</v>
      </c>
      <c r="V73" s="9">
        <v>0.11298611111111112</v>
      </c>
      <c r="W73" s="31">
        <v>0.11298611111111112</v>
      </c>
      <c r="X73" s="39">
        <v>0.11402777777777778</v>
      </c>
      <c r="Y73" s="36">
        <v>0.15298611111111113</v>
      </c>
      <c r="Z73" s="39">
        <v>0.1910300925925926</v>
      </c>
      <c r="AA73" s="36">
        <v>0.20833333333333334</v>
      </c>
      <c r="AB73" s="9">
        <v>0.23980324074074075</v>
      </c>
      <c r="AC73" s="39">
        <v>0.24173611111111112</v>
      </c>
      <c r="AD73" s="43">
        <v>0.2821990740740741</v>
      </c>
      <c r="AE73" s="36">
        <v>0.2923032407407407</v>
      </c>
      <c r="AF73" s="31">
        <v>0.2923032407407407</v>
      </c>
      <c r="AG73" s="39">
        <v>0.29288194444444443</v>
      </c>
      <c r="AH73" s="36">
        <v>0.3482986111111111</v>
      </c>
      <c r="AI73" s="9">
        <v>0.34855324074074073</v>
      </c>
      <c r="AJ73" s="9">
        <v>0.34914351851851855</v>
      </c>
      <c r="AK73" s="9">
        <v>0.3488194444444444</v>
      </c>
      <c r="AL73" s="39">
        <v>0.34931712962962963</v>
      </c>
      <c r="AM73" s="36">
        <v>0.3941087962962963</v>
      </c>
      <c r="AN73" s="31">
        <v>0.3941087962962963</v>
      </c>
      <c r="AO73" s="39">
        <v>0.4034490740740741</v>
      </c>
      <c r="AP73" s="36">
        <v>0.4081828703703703</v>
      </c>
      <c r="AQ73" s="39">
        <v>0.40976851851851853</v>
      </c>
      <c r="AR73" s="36">
        <v>0.36453703703703705</v>
      </c>
      <c r="AS73" s="9">
        <v>0.3827314814814815</v>
      </c>
      <c r="AT73" s="39">
        <v>0.3833680555555556</v>
      </c>
      <c r="AU73" s="36">
        <v>0.41770833333333335</v>
      </c>
      <c r="AV73" s="31">
        <v>0.41770833333333335</v>
      </c>
      <c r="AW73" s="9">
        <v>0.41813657407407406</v>
      </c>
    </row>
    <row r="74" spans="1:49" ht="13.5">
      <c r="A74" s="44" t="s">
        <v>586</v>
      </c>
      <c r="B74" s="7" t="s">
        <v>227</v>
      </c>
      <c r="C74" s="8" t="s">
        <v>501</v>
      </c>
      <c r="D74" s="8" t="s">
        <v>228</v>
      </c>
      <c r="E74" s="9">
        <f>W74-V74+AB74-AA74+AF74-AE74+AN74-AM74+AV74-AU74</f>
        <v>0</v>
      </c>
      <c r="F74" s="20">
        <f>(10-COUNT(V74,Y74,AA74,AD74,AE74,AH74,AM74,AP74,AR74,AU74))*коэффициенты!$B$2</f>
        <v>240</v>
      </c>
      <c r="G74" s="16">
        <f>((SIGN(X74)*-1)+1)*коэффициенты!$B$3+((SIGN(Z74)*-1)+1)*коэффициенты!$B$4+((SIGN(AC74)*-1)+1)*коэффициенты!$B$5+((SIGN(AG74)*-1)+1)*коэффициенты!$B$6+((SIGN(AL74)*-1)+1)*коэффициенты!$B$7+((SIGN(AI74)*-1)+1)*коэффициенты!$B$8+((SIGN(AJ74)*-1)+1)*коэффициенты!$B$8+((SIGN(AK74)*-1)+1)*коэффициенты!$B$8+((SIGN(AO74)*-1)+1)*коэффициенты!$B$9+((SIGN(AQ74)*-1)+1)*коэффициенты!$B$10+((SIGN(AS74)*-1)+1)*коэффициенты!$B$11+((SIGN(AT74)*-1)+1)*коэффициенты!$B$12+((SIGN(AW74)*-1)+1)*коэффициенты!$B$13</f>
        <v>360</v>
      </c>
      <c r="H74" s="23">
        <f>IF(X74&gt;0,(X74-W74)*коэффициенты!$B$21)+IF(Z74&gt;0,(Z74-Y74)*коэффициенты!$B$22)+IF(AC74&gt;0,(AC74-AB74)*коэффициенты!$B$23)+IF(AG74&gt;0,(AG74-AF74)*коэффициенты!$B$24)+IF(AL74&gt;0,(AL74-AH74)*коэффициенты!$B$25)+IF(AO74&gt;0,(AO74-AN74)*коэффициенты!$B$26)+IF(AS74&gt;0,(AS74-AR74)*коэффициенты!$B$27)+IF(AW74&gt;0,(AW74-AV74)*коэффициенты!$B$28)</f>
        <v>0.38893518518518577</v>
      </c>
      <c r="I74" s="16">
        <f>VLOOKUP($C74,коэффициенты!$E$2:$T$300,5,FALSE)</f>
        <v>120</v>
      </c>
      <c r="J74" s="16">
        <f>VLOOKUP($C74,коэффициенты!$E$2:$T$300,6,FALSE)</f>
        <v>0</v>
      </c>
      <c r="K74" s="16">
        <f>VLOOKUP($C74,коэффициенты!$E$2:$T$300,7,FALSE)</f>
        <v>120</v>
      </c>
      <c r="L74" s="16">
        <f>VLOOKUP($C74,коэффициенты!$E$2:$T$300,8,FALSE)</f>
        <v>240</v>
      </c>
      <c r="M74" s="16">
        <f>VLOOKUP($C74,коэффициенты!$E$2:$T$300,9,FALSE)</f>
        <v>60</v>
      </c>
      <c r="N74" s="16">
        <f>VLOOKUP($C74,коэффициенты!$E$2:$T$300,10,FALSE)</f>
        <v>0</v>
      </c>
      <c r="O74" s="16">
        <f>VLOOKUP($C74,коэффициенты!$E$2:$T$300,11,FALSE)</f>
        <v>0</v>
      </c>
      <c r="P74" s="16">
        <f>VLOOKUP($C74,коэффициенты!$E$2:$T$300,12,FALSE)</f>
        <v>60</v>
      </c>
      <c r="Q74" s="16">
        <f>VLOOKUP($C74,коэффициенты!$E$2:$T$300,13,FALSE)</f>
        <v>20</v>
      </c>
      <c r="R74" s="16">
        <f>VLOOKUP($C74,коэффициенты!$E$2:$T$300,14,FALSE)</f>
        <v>4</v>
      </c>
      <c r="S74" s="16">
        <f>VLOOKUP($C74,коэффициенты!$E$2:$T$300,15,FALSE)</f>
        <v>30</v>
      </c>
      <c r="T74" s="16">
        <f>VLOOKUP($C74,коэффициенты!$E$2:$T$300,16,FALSE)</f>
        <v>0</v>
      </c>
      <c r="U74" s="65" t="s">
        <v>585</v>
      </c>
      <c r="V74" s="9">
        <v>0.14841435185185184</v>
      </c>
      <c r="W74" s="31">
        <v>0.14841435185185184</v>
      </c>
      <c r="X74" s="39">
        <v>0.14922453703703703</v>
      </c>
      <c r="Y74" s="36">
        <v>0.17331018518518518</v>
      </c>
      <c r="Z74" s="39">
        <v>0.23123842592592592</v>
      </c>
      <c r="AA74" s="36">
        <v>0.25114583333333335</v>
      </c>
      <c r="AB74" s="31">
        <v>0.25114583333333335</v>
      </c>
      <c r="AC74" s="39"/>
      <c r="AD74" s="43">
        <v>0.29711805555555554</v>
      </c>
      <c r="AE74" s="36">
        <v>0.3101273148148148</v>
      </c>
      <c r="AF74" s="31">
        <v>0.3101273148148148</v>
      </c>
      <c r="AG74" s="39">
        <v>0.31061342592592595</v>
      </c>
      <c r="AH74" s="36">
        <v>0.3398148148148148</v>
      </c>
      <c r="AI74" s="9">
        <v>0.3400694444444445</v>
      </c>
      <c r="AJ74" s="9">
        <v>0.3406481481481482</v>
      </c>
      <c r="AK74" s="9">
        <v>0.34027777777777773</v>
      </c>
      <c r="AL74" s="39">
        <v>0.3408101851851852</v>
      </c>
      <c r="AM74" s="36"/>
      <c r="AN74" s="31"/>
      <c r="AO74" s="39"/>
      <c r="AP74" s="36">
        <v>0.3951736111111111</v>
      </c>
      <c r="AQ74" s="39"/>
      <c r="AR74" s="36">
        <v>0.37872685185185184</v>
      </c>
      <c r="AS74" s="9">
        <v>0.3853356481481482</v>
      </c>
      <c r="AT74" s="9">
        <v>0.3853356481481482</v>
      </c>
      <c r="AU74" s="37"/>
      <c r="AV74" s="31"/>
      <c r="AW74" s="31"/>
    </row>
    <row r="75" spans="1:49" ht="13.5">
      <c r="A75" s="44" t="s">
        <v>586</v>
      </c>
      <c r="B75" s="7" t="s">
        <v>176</v>
      </c>
      <c r="C75" s="8" t="s">
        <v>541</v>
      </c>
      <c r="D75" s="8" t="s">
        <v>177</v>
      </c>
      <c r="E75" s="9">
        <f>W75-V75+AB75-AA75+AF75-AE75+AN75-AM75+AV75-AU75</f>
        <v>0</v>
      </c>
      <c r="F75" s="20">
        <f>(10-COUNT(V75,Y75,AA75,AD75,AE75,AH75,AM75,AP75,AR75,AU75))*коэффициенты!$B$2</f>
        <v>240</v>
      </c>
      <c r="G75" s="16">
        <f>((SIGN(X75)*-1)+1)*коэффициенты!$B$3+((SIGN(Z75)*-1)+1)*коэффициенты!$B$4+((SIGN(AC75)*-1)+1)*коэффициенты!$B$5+((SIGN(AG75)*-1)+1)*коэффициенты!$B$6+((SIGN(AL75)*-1)+1)*коэффициенты!$B$7+((SIGN(AI75)*-1)+1)*коэффициенты!$B$8+((SIGN(AJ75)*-1)+1)*коэффициенты!$B$8+((SIGN(AK75)*-1)+1)*коэффициенты!$B$8+((SIGN(AO75)*-1)+1)*коэффициенты!$B$9+((SIGN(AQ75)*-1)+1)*коэффициенты!$B$10+((SIGN(AS75)*-1)+1)*коэффициенты!$B$11+((SIGN(AT75)*-1)+1)*коэффициенты!$B$12+((SIGN(AW75)*-1)+1)*коэффициенты!$B$13</f>
        <v>360</v>
      </c>
      <c r="H75" s="23">
        <f>IF(X75&gt;0,(X75-W75)*коэффициенты!$B$21)+IF(Z75&gt;0,(Z75-Y75)*коэффициенты!$B$22)+IF(AC75&gt;0,(AC75-AB75)*коэффициенты!$B$23)+IF(AG75&gt;0,(AG75-AF75)*коэффициенты!$B$24)+IF(AL75&gt;0,(AL75-AH75)*коэффициенты!$B$25)+IF(AO75&gt;0,(AO75-AN75)*коэффициенты!$B$26)+IF(AS75&gt;0,(AS75-AR75)*коэффициенты!$B$27)+IF(AW75&gt;0,(AW75-AV75)*коэффициенты!$B$28)</f>
        <v>0.30642361111111116</v>
      </c>
      <c r="I75" s="16">
        <f>VLOOKUP($C75,коэффициенты!$E$2:$T$300,5,FALSE)</f>
        <v>360</v>
      </c>
      <c r="J75" s="16">
        <f>VLOOKUP($C75,коэффициенты!$E$2:$T$300,6,FALSE)</f>
        <v>0</v>
      </c>
      <c r="K75" s="16">
        <f>VLOOKUP($C75,коэффициенты!$E$2:$T$300,7,FALSE)</f>
        <v>240</v>
      </c>
      <c r="L75" s="16">
        <f>VLOOKUP($C75,коэффициенты!$E$2:$T$300,8,FALSE)</f>
        <v>240</v>
      </c>
      <c r="M75" s="16">
        <f>VLOOKUP($C75,коэффициенты!$E$2:$T$300,9,FALSE)</f>
        <v>0</v>
      </c>
      <c r="N75" s="16">
        <f>VLOOKUP($C75,коэффициенты!$E$2:$T$300,10,FALSE)</f>
        <v>0</v>
      </c>
      <c r="O75" s="16">
        <f>VLOOKUP($C75,коэффициенты!$E$2:$T$300,11,FALSE)</f>
        <v>0</v>
      </c>
      <c r="P75" s="16">
        <f>VLOOKUP($C75,коэффициенты!$E$2:$T$300,12,FALSE)</f>
        <v>60</v>
      </c>
      <c r="Q75" s="16">
        <f>VLOOKUP($C75,коэффициенты!$E$2:$T$300,13,FALSE)</f>
        <v>0</v>
      </c>
      <c r="R75" s="16">
        <f>VLOOKUP($C75,коэффициенты!$E$2:$T$300,14,FALSE)</f>
        <v>12</v>
      </c>
      <c r="S75" s="16">
        <f>VLOOKUP($C75,коэффициенты!$E$2:$T$300,15,FALSE)</f>
        <v>0</v>
      </c>
      <c r="T75" s="16">
        <f>VLOOKUP($C75,коэффициенты!$E$2:$T$300,16,FALSE)</f>
        <v>120</v>
      </c>
      <c r="U75" s="65" t="s">
        <v>585</v>
      </c>
      <c r="V75" s="9">
        <v>0.11060185185185185</v>
      </c>
      <c r="W75" s="9">
        <v>0.11060185185185185</v>
      </c>
      <c r="X75" s="39">
        <v>0.11164351851851852</v>
      </c>
      <c r="Y75" s="36">
        <v>0.13469907407407408</v>
      </c>
      <c r="Z75" s="39">
        <v>0.18284722222222224</v>
      </c>
      <c r="AA75" s="36">
        <v>0.19719907407407408</v>
      </c>
      <c r="AB75" s="9">
        <v>0.19719907407407408</v>
      </c>
      <c r="AC75" s="39">
        <v>0.1984837962962963</v>
      </c>
      <c r="AD75" s="43">
        <v>0.2547685185185185</v>
      </c>
      <c r="AE75" s="36">
        <v>0.2741898148148148</v>
      </c>
      <c r="AF75" s="9">
        <v>0.2741898148148148</v>
      </c>
      <c r="AG75" s="39">
        <v>0.2744097222222222</v>
      </c>
      <c r="AH75" s="36">
        <v>0.2922222222222222</v>
      </c>
      <c r="AI75" s="9">
        <v>0.29313657407407406</v>
      </c>
      <c r="AJ75" s="9">
        <v>0.2923611111111111</v>
      </c>
      <c r="AK75" s="9">
        <v>0.2926273148148148</v>
      </c>
      <c r="AL75" s="39">
        <v>0.2933912037037037</v>
      </c>
      <c r="AM75" s="36"/>
      <c r="AN75" s="9"/>
      <c r="AO75" s="39"/>
      <c r="AP75" s="36">
        <v>0.32583333333333336</v>
      </c>
      <c r="AQ75" s="40"/>
      <c r="AR75" s="36"/>
      <c r="AS75" s="9"/>
      <c r="AT75" s="39"/>
      <c r="AU75" s="36">
        <v>0.3465972222222222</v>
      </c>
      <c r="AV75" s="31">
        <v>0.3465972222222222</v>
      </c>
      <c r="AW75" s="9">
        <v>0.34725694444444444</v>
      </c>
    </row>
  </sheetData>
  <mergeCells count="10">
    <mergeCell ref="A1:U2"/>
    <mergeCell ref="AU1:AW1"/>
    <mergeCell ref="V1:X1"/>
    <mergeCell ref="AP1:AQ1"/>
    <mergeCell ref="Y1:Z1"/>
    <mergeCell ref="AA1:AC1"/>
    <mergeCell ref="AE1:AG1"/>
    <mergeCell ref="AH1:AL1"/>
    <mergeCell ref="AM1:AO1"/>
    <mergeCell ref="AR1:AT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scale="92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O82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:U2"/>
      <selection pane="bottomLeft" activeCell="A11" sqref="A11:A82"/>
    </sheetView>
  </sheetViews>
  <sheetFormatPr defaultColWidth="9.00390625" defaultRowHeight="12.75"/>
  <cols>
    <col min="1" max="1" width="6.125" style="1" customWidth="1"/>
    <col min="2" max="2" width="25.25390625" style="1" customWidth="1"/>
    <col min="3" max="3" width="5.00390625" style="3" customWidth="1"/>
    <col min="4" max="4" width="11.00390625" style="3" bestFit="1" customWidth="1"/>
    <col min="5" max="5" width="9.00390625" style="3" bestFit="1" customWidth="1"/>
    <col min="6" max="6" width="8.375" style="3" customWidth="1"/>
    <col min="7" max="7" width="5.875" style="3" customWidth="1"/>
    <col min="8" max="8" width="10.875" style="3" customWidth="1"/>
    <col min="9" max="20" width="4.50390625" style="3" customWidth="1"/>
    <col min="21" max="21" width="11.50390625" style="2" customWidth="1"/>
    <col min="22" max="41" width="10.50390625" style="3" customWidth="1"/>
    <col min="42" max="16384" width="12.50390625" style="1" customWidth="1"/>
  </cols>
  <sheetData>
    <row r="1" spans="1:41" ht="13.5" customHeight="1">
      <c r="A1" s="52" t="s">
        <v>270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  <c r="V1" s="32" t="s">
        <v>573</v>
      </c>
      <c r="W1" s="61" t="s">
        <v>574</v>
      </c>
      <c r="X1" s="61"/>
      <c r="Y1" s="62"/>
      <c r="Z1" s="58" t="s">
        <v>575</v>
      </c>
      <c r="AA1" s="58"/>
      <c r="AB1" s="58"/>
      <c r="AC1" s="58"/>
      <c r="AD1" s="59"/>
      <c r="AE1" s="61" t="s">
        <v>577</v>
      </c>
      <c r="AF1" s="61"/>
      <c r="AG1" s="62"/>
      <c r="AH1" s="58" t="s">
        <v>578</v>
      </c>
      <c r="AI1" s="59"/>
      <c r="AJ1" s="61" t="s">
        <v>579</v>
      </c>
      <c r="AK1" s="61"/>
      <c r="AL1" s="62"/>
      <c r="AM1" s="58" t="s">
        <v>581</v>
      </c>
      <c r="AN1" s="58"/>
      <c r="AO1" s="59"/>
    </row>
    <row r="2" spans="1:41" s="5" customFormat="1" ht="60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  <c r="V2" s="41" t="s">
        <v>470</v>
      </c>
      <c r="W2" s="34" t="s">
        <v>340</v>
      </c>
      <c r="X2" s="4" t="s">
        <v>370</v>
      </c>
      <c r="Y2" s="38" t="s">
        <v>341</v>
      </c>
      <c r="Z2" s="34" t="s">
        <v>471</v>
      </c>
      <c r="AA2" s="4" t="s">
        <v>576</v>
      </c>
      <c r="AB2" s="4" t="s">
        <v>576</v>
      </c>
      <c r="AC2" s="4" t="s">
        <v>576</v>
      </c>
      <c r="AD2" s="38" t="s">
        <v>378</v>
      </c>
      <c r="AE2" s="34" t="s">
        <v>340</v>
      </c>
      <c r="AF2" s="4" t="s">
        <v>370</v>
      </c>
      <c r="AG2" s="38" t="s">
        <v>341</v>
      </c>
      <c r="AH2" s="34" t="s">
        <v>470</v>
      </c>
      <c r="AI2" s="38" t="s">
        <v>341</v>
      </c>
      <c r="AJ2" s="34" t="s">
        <v>471</v>
      </c>
      <c r="AK2" s="4" t="s">
        <v>378</v>
      </c>
      <c r="AL2" s="38" t="s">
        <v>580</v>
      </c>
      <c r="AM2" s="34" t="s">
        <v>340</v>
      </c>
      <c r="AN2" s="4" t="s">
        <v>370</v>
      </c>
      <c r="AO2" s="4" t="s">
        <v>341</v>
      </c>
    </row>
    <row r="3" spans="1:41" s="3" customFormat="1" ht="41.25" customHeight="1">
      <c r="A3" s="24" t="s">
        <v>547</v>
      </c>
      <c r="B3" s="24" t="s">
        <v>338</v>
      </c>
      <c r="C3" s="24" t="s">
        <v>337</v>
      </c>
      <c r="D3" s="25" t="s">
        <v>368</v>
      </c>
      <c r="E3" s="26" t="s">
        <v>342</v>
      </c>
      <c r="F3" s="27" t="s">
        <v>564</v>
      </c>
      <c r="G3" s="27" t="s">
        <v>565</v>
      </c>
      <c r="H3" s="25" t="s">
        <v>569</v>
      </c>
      <c r="I3" s="13" t="s">
        <v>567</v>
      </c>
      <c r="J3" s="13" t="s">
        <v>566</v>
      </c>
      <c r="K3" s="13" t="s">
        <v>142</v>
      </c>
      <c r="L3" s="13" t="s">
        <v>143</v>
      </c>
      <c r="M3" s="14" t="s">
        <v>144</v>
      </c>
      <c r="N3" s="14" t="s">
        <v>145</v>
      </c>
      <c r="O3" s="14" t="s">
        <v>146</v>
      </c>
      <c r="P3" s="14" t="s">
        <v>147</v>
      </c>
      <c r="Q3" s="14" t="s">
        <v>148</v>
      </c>
      <c r="R3" s="14" t="s">
        <v>149</v>
      </c>
      <c r="S3" s="14" t="s">
        <v>150</v>
      </c>
      <c r="T3" s="14" t="s">
        <v>151</v>
      </c>
      <c r="U3" s="25" t="s">
        <v>369</v>
      </c>
      <c r="V3" s="42">
        <v>110</v>
      </c>
      <c r="W3" s="35">
        <v>111</v>
      </c>
      <c r="X3" s="28">
        <v>111</v>
      </c>
      <c r="Y3" s="30">
        <v>211</v>
      </c>
      <c r="Z3" s="35">
        <v>116</v>
      </c>
      <c r="AA3" s="28">
        <v>31</v>
      </c>
      <c r="AB3" s="28">
        <v>32</v>
      </c>
      <c r="AC3" s="28">
        <v>33</v>
      </c>
      <c r="AD3" s="30">
        <v>116</v>
      </c>
      <c r="AE3" s="35">
        <v>117</v>
      </c>
      <c r="AF3" s="28">
        <v>117</v>
      </c>
      <c r="AG3" s="30">
        <v>217</v>
      </c>
      <c r="AH3" s="33">
        <v>118</v>
      </c>
      <c r="AI3" s="42">
        <v>218</v>
      </c>
      <c r="AJ3" s="35">
        <v>119</v>
      </c>
      <c r="AK3" s="28">
        <v>119</v>
      </c>
      <c r="AL3" s="30">
        <v>219</v>
      </c>
      <c r="AM3" s="35">
        <v>120</v>
      </c>
      <c r="AN3" s="29">
        <v>120</v>
      </c>
      <c r="AO3" s="30">
        <v>220</v>
      </c>
    </row>
    <row r="4" spans="1:41" ht="13.5">
      <c r="A4" s="64">
        <v>1</v>
      </c>
      <c r="B4" s="7" t="s">
        <v>1</v>
      </c>
      <c r="C4" s="8" t="s">
        <v>427</v>
      </c>
      <c r="D4" s="8" t="s">
        <v>2</v>
      </c>
      <c r="E4" s="9">
        <f>X4-W4+AF4-AE4+AN4-AM4</f>
        <v>0</v>
      </c>
      <c r="F4" s="20">
        <f>(7-COUNT(V4,W4,Z4,AE4,AH4,AJ4,AM4))*коэффициенты!$B$2</f>
        <v>0</v>
      </c>
      <c r="G4" s="16">
        <f>((SIGN(Y4)*-1)+1)*коэффициенты!$B$6+((SIGN(AD4)*-1)+1)*коэффициенты!$B$7+((SIGN(AA4)*-1)+1)*коэффициенты!$B$8+((SIGN(AB4)*-1)+1)*коэффициенты!$B$8+((SIGN(AC4)*-1)+1)*коэффициенты!$B$8+((SIGN(AG4)*-1)+1)*коэффициенты!$B$9+((SIGN(AI4)*-1)+1)*коэффициенты!$B$10+((SIGN(AK4)*-1)+1)*коэффициенты!$B$11+((SIGN(AL4)*-1)+1)*коэффициенты!$B$12+((SIGN(AO4)*-1)+1)*коэффициенты!$B$13</f>
        <v>0</v>
      </c>
      <c r="H4" s="23">
        <f>IF(Y4&gt;0,(Y4-X4)*коэффициенты!$B$24)+IF(AD4&gt;0,(AD4-Z4)*коэффициенты!$B$25)+IF(AG4&gt;0,(AG4-AF4)*коэффициенты!$B$26)+IF(AK4&gt;0,(AK4-AJ4)*коэффициенты!$B$27)+IF(AO4&gt;0,(AO4-AN4)*коэффициенты!$B$28)</f>
        <v>0.16922453703703697</v>
      </c>
      <c r="I4" s="16">
        <f>VLOOKUP($C4,коэффициенты!$E$2:$T$300,5,FALSE)</f>
        <v>0</v>
      </c>
      <c r="J4" s="16">
        <f>VLOOKUP($C4,коэффициенты!$E$2:$T$300,6,FALSE)</f>
        <v>0</v>
      </c>
      <c r="K4" s="16">
        <f>VLOOKUP($C4,коэффициенты!$E$2:$T$300,7,FALSE)</f>
        <v>0</v>
      </c>
      <c r="L4" s="16">
        <f>VLOOKUP($C4,коэффициенты!$E$2:$T$300,8,FALSE)</f>
        <v>0</v>
      </c>
      <c r="M4" s="16">
        <f>VLOOKUP($C4,коэффициенты!$E$2:$T$300,9,FALSE)</f>
        <v>60</v>
      </c>
      <c r="N4" s="16">
        <f>VLOOKUP($C4,коэффициенты!$E$2:$T$300,10,FALSE)</f>
        <v>40</v>
      </c>
      <c r="O4" s="16">
        <f>VLOOKUP($C4,коэффициенты!$E$2:$T$300,11,FALSE)</f>
        <v>38</v>
      </c>
      <c r="P4" s="16">
        <f>VLOOKUP($C4,коэффициенты!$E$2:$T$300,12,FALSE)</f>
        <v>150</v>
      </c>
      <c r="Q4" s="16">
        <f>VLOOKUP($C4,коэффициенты!$E$2:$T$300,13,FALSE)</f>
        <v>20</v>
      </c>
      <c r="R4" s="16">
        <f>VLOOKUP($C4,коэффициенты!$E$2:$T$300,14,FALSE)</f>
        <v>12</v>
      </c>
      <c r="S4" s="16">
        <f>VLOOKUP($C4,коэффициенты!$E$2:$T$300,15,FALSE)</f>
        <v>30</v>
      </c>
      <c r="T4" s="16">
        <f>VLOOKUP($C4,коэффициенты!$E$2:$T$300,16,FALSE)</f>
        <v>120</v>
      </c>
      <c r="U4" s="15">
        <f>D4-E4+TIME(0,F4+G4,0)+H4+TIME(0,SUM(I4:L4),0)-TIME(0,SUM(M4:T4),0)</f>
        <v>0.1021527777777777</v>
      </c>
      <c r="V4" s="43">
        <v>0.21797453703703704</v>
      </c>
      <c r="W4" s="36">
        <v>0.2042361111111111</v>
      </c>
      <c r="X4" s="31">
        <v>0.2042361111111111</v>
      </c>
      <c r="Y4" s="39">
        <v>0.20451388888888888</v>
      </c>
      <c r="Z4" s="36">
        <v>0.16743055555555555</v>
      </c>
      <c r="AA4" s="9">
        <v>0.16815972222222222</v>
      </c>
      <c r="AB4" s="9">
        <v>0.1675925925925926</v>
      </c>
      <c r="AC4" s="9">
        <v>0.16792824074074075</v>
      </c>
      <c r="AD4" s="39">
        <v>0.1683449074074074</v>
      </c>
      <c r="AE4" s="36">
        <v>0.06677083333333333</v>
      </c>
      <c r="AF4" s="31">
        <v>0.06677083333333333</v>
      </c>
      <c r="AG4" s="39">
        <v>0.0797337962962963</v>
      </c>
      <c r="AH4" s="36">
        <v>0.10788194444444445</v>
      </c>
      <c r="AI4" s="39">
        <v>0.1247800925925926</v>
      </c>
      <c r="AJ4" s="36">
        <v>0.13409722222222223</v>
      </c>
      <c r="AK4" s="9">
        <v>0.1535300925925926</v>
      </c>
      <c r="AL4" s="39">
        <v>0.1535300925925926</v>
      </c>
      <c r="AM4" s="36">
        <v>0.05444444444444444</v>
      </c>
      <c r="AN4" s="9">
        <v>0.05444444444444444</v>
      </c>
      <c r="AO4" s="9">
        <v>0.05503472222222222</v>
      </c>
    </row>
    <row r="5" spans="1:41" ht="13.5">
      <c r="A5" s="64">
        <v>2</v>
      </c>
      <c r="B5" s="7" t="s">
        <v>41</v>
      </c>
      <c r="C5" s="8" t="s">
        <v>419</v>
      </c>
      <c r="D5" s="8" t="s">
        <v>42</v>
      </c>
      <c r="E5" s="9">
        <f>X5-W5+AF5-AE5+AN5-AM5</f>
        <v>0</v>
      </c>
      <c r="F5" s="20">
        <f>(7-COUNT(V5,W5,Z5,AE5,AH5,AJ5,AM5))*коэффициенты!$B$2</f>
        <v>0</v>
      </c>
      <c r="G5" s="16">
        <f>((SIGN(Y5)*-1)+1)*коэффициенты!$B$6+((SIGN(AD5)*-1)+1)*коэффициенты!$B$7+((SIGN(AA5)*-1)+1)*коэффициенты!$B$8+((SIGN(AB5)*-1)+1)*коэффициенты!$B$8+((SIGN(AC5)*-1)+1)*коэффициенты!$B$8+((SIGN(AG5)*-1)+1)*коэффициенты!$B$9+((SIGN(AI5)*-1)+1)*коэффициенты!$B$10+((SIGN(AK5)*-1)+1)*коэффициенты!$B$11+((SIGN(AL5)*-1)+1)*коэффициенты!$B$12+((SIGN(AO5)*-1)+1)*коэффициенты!$B$13</f>
        <v>0</v>
      </c>
      <c r="H5" s="23">
        <f>IF(Y5&gt;0,(Y5-X5)*коэффициенты!$B$24)+IF(AD5&gt;0,(AD5-Z5)*коэффициенты!$B$25)+IF(AG5&gt;0,(AG5-AF5)*коэффициенты!$B$26)+IF(AK5&gt;0,(AK5-AJ5)*коэффициенты!$B$27)+IF(AO5&gt;0,(AO5-AN5)*коэффициенты!$B$28)</f>
        <v>0.15034722222222252</v>
      </c>
      <c r="I5" s="16">
        <f>VLOOKUP($C5,коэффициенты!$E$2:$T$300,5,FALSE)</f>
        <v>0</v>
      </c>
      <c r="J5" s="16">
        <f>VLOOKUP($C5,коэффициенты!$E$2:$T$300,6,FALSE)</f>
        <v>0</v>
      </c>
      <c r="K5" s="16">
        <f>VLOOKUP($C5,коэффициенты!$E$2:$T$300,7,FALSE)</f>
        <v>0</v>
      </c>
      <c r="L5" s="16">
        <f>VLOOKUP($C5,коэффициенты!$E$2:$T$300,8,FALSE)</f>
        <v>0</v>
      </c>
      <c r="M5" s="16">
        <f>VLOOKUP($C5,коэффициенты!$E$2:$T$300,9,FALSE)</f>
        <v>60</v>
      </c>
      <c r="N5" s="16">
        <f>VLOOKUP($C5,коэффициенты!$E$2:$T$300,10,FALSE)</f>
        <v>38</v>
      </c>
      <c r="O5" s="16">
        <f>VLOOKUP($C5,коэффициенты!$E$2:$T$300,11,FALSE)</f>
        <v>36</v>
      </c>
      <c r="P5" s="16">
        <f>VLOOKUP($C5,коэффициенты!$E$2:$T$300,12,FALSE)</f>
        <v>150</v>
      </c>
      <c r="Q5" s="16">
        <f>VLOOKUP($C5,коэффициенты!$E$2:$T$300,13,FALSE)</f>
        <v>20</v>
      </c>
      <c r="R5" s="16">
        <f>VLOOKUP($C5,коэффициенты!$E$2:$T$300,14,FALSE)</f>
        <v>12</v>
      </c>
      <c r="S5" s="16">
        <f>VLOOKUP($C5,коэффициенты!$E$2:$T$300,15,FALSE)</f>
        <v>30</v>
      </c>
      <c r="T5" s="16">
        <f>VLOOKUP($C5,коэффициенты!$E$2:$T$300,16,FALSE)</f>
        <v>120</v>
      </c>
      <c r="U5" s="15">
        <f>D5-E5+TIME(0,F5+G5,0)+H5+TIME(0,SUM(I5:L5),0)-TIME(0,SUM(M5:T5),0)</f>
        <v>0.12946759259259288</v>
      </c>
      <c r="V5" s="43">
        <v>0.16716435185185186</v>
      </c>
      <c r="W5" s="36">
        <v>0.24060185185185187</v>
      </c>
      <c r="X5" s="31">
        <v>0.24060185185185187</v>
      </c>
      <c r="Y5" s="39">
        <v>0.2409375</v>
      </c>
      <c r="Z5" s="36">
        <v>0.1962384259259259</v>
      </c>
      <c r="AA5" s="9">
        <v>0.19648148148148148</v>
      </c>
      <c r="AB5" s="9">
        <v>0.19708333333333336</v>
      </c>
      <c r="AC5" s="9">
        <v>0.19675925925925927</v>
      </c>
      <c r="AD5" s="39">
        <v>0.19725694444444444</v>
      </c>
      <c r="AE5" s="36">
        <v>0.14344907407407406</v>
      </c>
      <c r="AF5" s="31">
        <v>0.14344907407407406</v>
      </c>
      <c r="AG5" s="39">
        <v>0.15459490740740742</v>
      </c>
      <c r="AH5" s="36">
        <v>0.06734953703703704</v>
      </c>
      <c r="AI5" s="39">
        <v>0.0939236111111111</v>
      </c>
      <c r="AJ5" s="36">
        <v>0.10699074074074073</v>
      </c>
      <c r="AK5" s="9">
        <v>0.12403935185185185</v>
      </c>
      <c r="AL5" s="39">
        <v>0.12403935185185185</v>
      </c>
      <c r="AM5" s="36">
        <v>0.05251157407407408</v>
      </c>
      <c r="AN5" s="31">
        <v>0.05251157407407408</v>
      </c>
      <c r="AO5" s="9">
        <v>0.052835648148148145</v>
      </c>
    </row>
    <row r="6" spans="1:41" ht="13.5">
      <c r="A6" s="64">
        <v>3</v>
      </c>
      <c r="B6" s="7" t="s">
        <v>64</v>
      </c>
      <c r="C6" s="8" t="s">
        <v>425</v>
      </c>
      <c r="D6" s="8" t="s">
        <v>65</v>
      </c>
      <c r="E6" s="9">
        <f>X6-W6+AF6-AE6+AN6-AM6</f>
        <v>0.003622685185185215</v>
      </c>
      <c r="F6" s="20">
        <f>(7-COUNT(V6,W6,Z6,AE6,AH6,AJ6,AM6))*коэффициенты!$B$2</f>
        <v>0</v>
      </c>
      <c r="G6" s="16">
        <f>((SIGN(Y6)*-1)+1)*коэффициенты!$B$6+((SIGN(AD6)*-1)+1)*коэффициенты!$B$7+((SIGN(AA6)*-1)+1)*коэффициенты!$B$8+((SIGN(AB6)*-1)+1)*коэффициенты!$B$8+((SIGN(AC6)*-1)+1)*коэффициенты!$B$8+((SIGN(AG6)*-1)+1)*коэффициенты!$B$9+((SIGN(AI6)*-1)+1)*коэффициенты!$B$10+((SIGN(AK6)*-1)+1)*коэффициенты!$B$11+((SIGN(AL6)*-1)+1)*коэффициенты!$B$12+((SIGN(AO6)*-1)+1)*коэффициенты!$B$13</f>
        <v>0</v>
      </c>
      <c r="H6" s="23">
        <f>IF(Y6&gt;0,(Y6-X6)*коэффициенты!$B$24)+IF(AD6&gt;0,(AD6-Z6)*коэффициенты!$B$25)+IF(AG6&gt;0,(AG6-AF6)*коэффициенты!$B$26)+IF(AK6&gt;0,(AK6-AJ6)*коэффициенты!$B$27)+IF(AO6&gt;0,(AO6-AN6)*коэффициенты!$B$28)</f>
        <v>0.1730324074074073</v>
      </c>
      <c r="I6" s="16">
        <f>VLOOKUP($C6,коэффициенты!$E$2:$T$300,5,FALSE)</f>
        <v>0</v>
      </c>
      <c r="J6" s="16">
        <f>VLOOKUP($C6,коэффициенты!$E$2:$T$300,6,FALSE)</f>
        <v>0</v>
      </c>
      <c r="K6" s="16">
        <f>VLOOKUP($C6,коэффициенты!$E$2:$T$300,7,FALSE)</f>
        <v>0</v>
      </c>
      <c r="L6" s="16">
        <f>VLOOKUP($C6,коэффициенты!$E$2:$T$300,8,FALSE)</f>
        <v>0</v>
      </c>
      <c r="M6" s="16">
        <f>VLOOKUP($C6,коэффициенты!$E$2:$T$300,9,FALSE)</f>
        <v>60</v>
      </c>
      <c r="N6" s="16">
        <f>VLOOKUP($C6,коэффициенты!$E$2:$T$300,10,FALSE)</f>
        <v>60</v>
      </c>
      <c r="O6" s="16">
        <f>VLOOKUP($C6,коэффициенты!$E$2:$T$300,11,FALSE)</f>
        <v>62</v>
      </c>
      <c r="P6" s="16">
        <f>VLOOKUP($C6,коэффициенты!$E$2:$T$300,12,FALSE)</f>
        <v>150</v>
      </c>
      <c r="Q6" s="16">
        <f>VLOOKUP($C6,коэффициенты!$E$2:$T$300,13,FALSE)</f>
        <v>20</v>
      </c>
      <c r="R6" s="16">
        <f>VLOOKUP($C6,коэффициенты!$E$2:$T$300,14,FALSE)</f>
        <v>12</v>
      </c>
      <c r="S6" s="16">
        <f>VLOOKUP($C6,коэффициенты!$E$2:$T$300,15,FALSE)</f>
        <v>30</v>
      </c>
      <c r="T6" s="16">
        <f>VLOOKUP($C6,коэффициенты!$E$2:$T$300,16,FALSE)</f>
        <v>120</v>
      </c>
      <c r="U6" s="15">
        <f>D6-E6+TIME(0,F6+G6,0)+H6+TIME(0,SUM(I6:L6),0)-TIME(0,SUM(M6:T6),0)</f>
        <v>0.14368055555555542</v>
      </c>
      <c r="V6" s="43">
        <v>0.06989583333333334</v>
      </c>
      <c r="W6" s="36">
        <v>0.08658564814814816</v>
      </c>
      <c r="X6" s="9">
        <v>0.08658564814814816</v>
      </c>
      <c r="Y6" s="39">
        <v>0.08715277777777779</v>
      </c>
      <c r="Z6" s="36">
        <v>0.14724537037037036</v>
      </c>
      <c r="AA6" s="9">
        <v>0.14811342592592594</v>
      </c>
      <c r="AB6" s="9">
        <v>0.1474074074074074</v>
      </c>
      <c r="AC6" s="9">
        <v>0.1477199074074074</v>
      </c>
      <c r="AD6" s="39">
        <v>0.1486574074074074</v>
      </c>
      <c r="AE6" s="36">
        <v>0.23400462962962965</v>
      </c>
      <c r="AF6" s="9">
        <v>0.23400462962962965</v>
      </c>
      <c r="AG6" s="39">
        <v>0.24560185185185182</v>
      </c>
      <c r="AH6" s="36">
        <v>0.21671296296296297</v>
      </c>
      <c r="AI6" s="39">
        <v>0.22174768518518517</v>
      </c>
      <c r="AJ6" s="36">
        <v>0.17498842592592592</v>
      </c>
      <c r="AK6" s="9">
        <v>0.19555555555555557</v>
      </c>
      <c r="AL6" s="9">
        <v>0.19571759259259258</v>
      </c>
      <c r="AM6" s="36">
        <v>0.28216435185185185</v>
      </c>
      <c r="AN6" s="9">
        <v>0.28578703703703706</v>
      </c>
      <c r="AO6" s="9">
        <v>0.2866666666666667</v>
      </c>
    </row>
    <row r="7" spans="1:41" ht="13.5">
      <c r="A7" s="44">
        <v>4</v>
      </c>
      <c r="B7" s="7" t="s">
        <v>550</v>
      </c>
      <c r="C7" s="8" t="s">
        <v>426</v>
      </c>
      <c r="D7" s="8" t="s">
        <v>18</v>
      </c>
      <c r="E7" s="9">
        <f>X7-W7+AF7-AE7+AN7-AM7</f>
        <v>0</v>
      </c>
      <c r="F7" s="20">
        <f>(7-COUNT(V7,W7,Z7,AE7,AH7,AJ7,AM7))*коэффициенты!$B$2</f>
        <v>0</v>
      </c>
      <c r="G7" s="16">
        <f>((SIGN(Y7)*-1)+1)*коэффициенты!$B$6+((SIGN(AD7)*-1)+1)*коэффициенты!$B$7+((SIGN(AA7)*-1)+1)*коэффициенты!$B$8+((SIGN(AB7)*-1)+1)*коэффициенты!$B$8+((SIGN(AC7)*-1)+1)*коэффициенты!$B$8+((SIGN(AG7)*-1)+1)*коэффициенты!$B$9+((SIGN(AI7)*-1)+1)*коэффициенты!$B$10+((SIGN(AK7)*-1)+1)*коэффициенты!$B$11+((SIGN(AL7)*-1)+1)*коэффициенты!$B$12+((SIGN(AO7)*-1)+1)*коэффициенты!$B$13</f>
        <v>0</v>
      </c>
      <c r="H7" s="23">
        <f>IF(Y7&gt;0,(Y7-X7)*коэффициенты!$B$24)+IF(AD7&gt;0,(AD7-Z7)*коэффициенты!$B$25)+IF(AG7&gt;0,(AG7-AF7)*коэффициенты!$B$26)+IF(AK7&gt;0,(AK7-AJ7)*коэффициенты!$B$27)+IF(AO7&gt;0,(AO7-AN7)*коэффициенты!$B$28)</f>
        <v>0.15938657407407408</v>
      </c>
      <c r="I7" s="16">
        <f>VLOOKUP($C7,коэффициенты!$E$2:$T$300,5,FALSE)</f>
        <v>0</v>
      </c>
      <c r="J7" s="16">
        <f>VLOOKUP($C7,коэффициенты!$E$2:$T$300,6,FALSE)</f>
        <v>0</v>
      </c>
      <c r="K7" s="16">
        <f>VLOOKUP($C7,коэффициенты!$E$2:$T$300,7,FALSE)</f>
        <v>0</v>
      </c>
      <c r="L7" s="16">
        <f>VLOOKUP($C7,коэффициенты!$E$2:$T$300,8,FALSE)</f>
        <v>0</v>
      </c>
      <c r="M7" s="16">
        <f>VLOOKUP($C7,коэффициенты!$E$2:$T$300,9,FALSE)</f>
        <v>30</v>
      </c>
      <c r="N7" s="16">
        <f>VLOOKUP($C7,коэффициенты!$E$2:$T$300,10,FALSE)</f>
        <v>26</v>
      </c>
      <c r="O7" s="16">
        <f>VLOOKUP($C7,коэффициенты!$E$2:$T$300,11,FALSE)</f>
        <v>36</v>
      </c>
      <c r="P7" s="16">
        <f>VLOOKUP($C7,коэффициенты!$E$2:$T$300,12,FALSE)</f>
        <v>90</v>
      </c>
      <c r="Q7" s="16">
        <f>VLOOKUP($C7,коэффициенты!$E$2:$T$300,13,FALSE)</f>
        <v>20</v>
      </c>
      <c r="R7" s="16">
        <f>VLOOKUP($C7,коэффициенты!$E$2:$T$300,14,FALSE)</f>
        <v>12</v>
      </c>
      <c r="S7" s="16">
        <f>VLOOKUP($C7,коэффициенты!$E$2:$T$300,15,FALSE)</f>
        <v>30</v>
      </c>
      <c r="T7" s="16">
        <f>VLOOKUP($C7,коэффициенты!$E$2:$T$300,16,FALSE)</f>
        <v>120</v>
      </c>
      <c r="U7" s="15">
        <f>D7-E7+TIME(0,F7+G7,0)+H7+TIME(0,SUM(I7:L7),0)-TIME(0,SUM(M7:T7),0)</f>
        <v>0.18373842592592599</v>
      </c>
      <c r="V7" s="43">
        <v>0.06523148148148149</v>
      </c>
      <c r="W7" s="36">
        <v>0.08310185185185186</v>
      </c>
      <c r="X7" s="31">
        <v>0.08310185185185186</v>
      </c>
      <c r="Y7" s="39">
        <v>0.08361111111111112</v>
      </c>
      <c r="Z7" s="36">
        <v>0.1216087962962963</v>
      </c>
      <c r="AA7" s="9">
        <v>0.12252314814814814</v>
      </c>
      <c r="AB7" s="9">
        <v>0.12179398148148148</v>
      </c>
      <c r="AC7" s="9">
        <v>0.12212962962962963</v>
      </c>
      <c r="AD7" s="39">
        <v>0.12284722222222222</v>
      </c>
      <c r="AE7" s="36">
        <v>0.18560185185185185</v>
      </c>
      <c r="AF7" s="31">
        <v>0.18560185185185185</v>
      </c>
      <c r="AG7" s="39">
        <v>0.19677083333333334</v>
      </c>
      <c r="AH7" s="36">
        <v>0.2056712962962963</v>
      </c>
      <c r="AI7" s="39">
        <v>0.21025462962962962</v>
      </c>
      <c r="AJ7" s="36">
        <v>0.1494675925925926</v>
      </c>
      <c r="AK7" s="9">
        <v>0.1679166666666667</v>
      </c>
      <c r="AL7" s="9">
        <v>0.16041666666666668</v>
      </c>
      <c r="AM7" s="36">
        <v>0.22113425925925925</v>
      </c>
      <c r="AN7" s="31">
        <v>0.22113425925925925</v>
      </c>
      <c r="AO7" s="9">
        <v>0.2215046296296296</v>
      </c>
    </row>
    <row r="8" spans="1:41" ht="13.5">
      <c r="A8" s="44">
        <v>5</v>
      </c>
      <c r="B8" s="7" t="s">
        <v>29</v>
      </c>
      <c r="C8" s="8" t="s">
        <v>416</v>
      </c>
      <c r="D8" s="8" t="s">
        <v>30</v>
      </c>
      <c r="E8" s="9">
        <f>X8-W8+AF8-AE8+AN8-AM8</f>
        <v>0</v>
      </c>
      <c r="F8" s="20">
        <f>(7-COUNT(V8,W8,Z8,AE8,AH8,AJ8,AM8))*коэффициенты!$B$2</f>
        <v>0</v>
      </c>
      <c r="G8" s="16">
        <f>((SIGN(Y8)*-1)+1)*коэффициенты!$B$6+((SIGN(AD8)*-1)+1)*коэффициенты!$B$7+((SIGN(AA8)*-1)+1)*коэффициенты!$B$8+((SIGN(AB8)*-1)+1)*коэффициенты!$B$8+((SIGN(AC8)*-1)+1)*коэффициенты!$B$8+((SIGN(AG8)*-1)+1)*коэффициенты!$B$9+((SIGN(AI8)*-1)+1)*коэффициенты!$B$10+((SIGN(AK8)*-1)+1)*коэффициенты!$B$11+((SIGN(AL8)*-1)+1)*коэффициенты!$B$12+((SIGN(AO8)*-1)+1)*коэффициенты!$B$13</f>
        <v>0</v>
      </c>
      <c r="H8" s="23">
        <f>IF(Y8&gt;0,(Y8-X8)*коэффициенты!$B$24)+IF(AD8&gt;0,(AD8-Z8)*коэффициенты!$B$25)+IF(AG8&gt;0,(AG8-AF8)*коэффициенты!$B$26)+IF(AK8&gt;0,(AK8-AJ8)*коэффициенты!$B$27)+IF(AO8&gt;0,(AO8-AN8)*коэффициенты!$B$28)</f>
        <v>0.15187500000000012</v>
      </c>
      <c r="I8" s="16">
        <f>VLOOKUP($C8,коэффициенты!$E$2:$T$300,5,FALSE)</f>
        <v>0</v>
      </c>
      <c r="J8" s="16">
        <f>VLOOKUP($C8,коэффициенты!$E$2:$T$300,6,FALSE)</f>
        <v>0</v>
      </c>
      <c r="K8" s="16">
        <f>VLOOKUP($C8,коэффициенты!$E$2:$T$300,7,FALSE)</f>
        <v>0</v>
      </c>
      <c r="L8" s="16">
        <f>VLOOKUP($C8,коэффициенты!$E$2:$T$300,8,FALSE)</f>
        <v>0</v>
      </c>
      <c r="M8" s="16">
        <f>VLOOKUP($C8,коэффициенты!$E$2:$T$300,9,FALSE)</f>
        <v>0</v>
      </c>
      <c r="N8" s="16">
        <f>VLOOKUP($C8,коэффициенты!$E$2:$T$300,10,FALSE)</f>
        <v>40</v>
      </c>
      <c r="O8" s="16">
        <f>VLOOKUP($C8,коэффициенты!$E$2:$T$300,11,FALSE)</f>
        <v>30</v>
      </c>
      <c r="P8" s="16">
        <f>VLOOKUP($C8,коэффициенты!$E$2:$T$300,12,FALSE)</f>
        <v>150</v>
      </c>
      <c r="Q8" s="16">
        <f>VLOOKUP($C8,коэффициенты!$E$2:$T$300,13,FALSE)</f>
        <v>20</v>
      </c>
      <c r="R8" s="16">
        <f>VLOOKUP($C8,коэффициенты!$E$2:$T$300,14,FALSE)</f>
        <v>12</v>
      </c>
      <c r="S8" s="16">
        <f>VLOOKUP($C8,коэффициенты!$E$2:$T$300,15,FALSE)</f>
        <v>0</v>
      </c>
      <c r="T8" s="16">
        <f>VLOOKUP($C8,коэффициенты!$E$2:$T$300,16,FALSE)</f>
        <v>120</v>
      </c>
      <c r="U8" s="15">
        <f>D8-E8+TIME(0,F8+G8,0)+H8+TIME(0,SUM(I8:L8),0)-TIME(0,SUM(M8:T8),0)</f>
        <v>0.18427083333333344</v>
      </c>
      <c r="V8" s="43">
        <v>0.04511574074074074</v>
      </c>
      <c r="W8" s="36">
        <v>0.08519675925925925</v>
      </c>
      <c r="X8" s="9">
        <v>0.08519675925925925</v>
      </c>
      <c r="Y8" s="39">
        <v>0.08556712962962963</v>
      </c>
      <c r="Z8" s="36">
        <v>0.12690972222222222</v>
      </c>
      <c r="AA8" s="9">
        <v>0.12761574074074075</v>
      </c>
      <c r="AB8" s="9">
        <v>0.12703703703703703</v>
      </c>
      <c r="AC8" s="9">
        <v>0.12729166666666666</v>
      </c>
      <c r="AD8" s="39">
        <v>0.12797453703703704</v>
      </c>
      <c r="AE8" s="36">
        <v>0.17199074074074075</v>
      </c>
      <c r="AF8" s="9">
        <v>0.17199074074074075</v>
      </c>
      <c r="AG8" s="39">
        <v>0.18519675925925927</v>
      </c>
      <c r="AH8" s="36">
        <v>0.1945486111111111</v>
      </c>
      <c r="AI8" s="39">
        <v>0.23993055555555554</v>
      </c>
      <c r="AJ8" s="36">
        <v>0.14322916666666666</v>
      </c>
      <c r="AK8" s="9">
        <v>0.15739583333333332</v>
      </c>
      <c r="AL8" s="9">
        <v>0.15739583333333332</v>
      </c>
      <c r="AM8" s="36">
        <v>0.2505439814814815</v>
      </c>
      <c r="AN8" s="31">
        <v>0.2505439814814815</v>
      </c>
      <c r="AO8" s="9">
        <v>0.25092592592592594</v>
      </c>
    </row>
    <row r="9" spans="1:41" ht="13.5">
      <c r="A9" s="44">
        <v>6</v>
      </c>
      <c r="B9" s="7" t="s">
        <v>584</v>
      </c>
      <c r="C9" s="8" t="s">
        <v>375</v>
      </c>
      <c r="D9" s="8" t="s">
        <v>36</v>
      </c>
      <c r="E9" s="9">
        <f>X9-W9+AF9-AE9+AN9-AM9</f>
        <v>0</v>
      </c>
      <c r="F9" s="20">
        <f>(7-COUNT(V9,W9,Z9,AE9,AH9,AJ9,AM9))*коэффициенты!$B$2</f>
        <v>0</v>
      </c>
      <c r="G9" s="16">
        <f>((SIGN(Y9)*-1)+1)*коэффициенты!$B$6+((SIGN(AD9)*-1)+1)*коэффициенты!$B$7+((SIGN(AA9)*-1)+1)*коэффициенты!$B$8+((SIGN(AB9)*-1)+1)*коэффициенты!$B$8+((SIGN(AC9)*-1)+1)*коэффициенты!$B$8+((SIGN(AG9)*-1)+1)*коэффициенты!$B$9+((SIGN(AI9)*-1)+1)*коэффициенты!$B$10+((SIGN(AK9)*-1)+1)*коэффициенты!$B$11+((SIGN(AL9)*-1)+1)*коэффициенты!$B$12+((SIGN(AO9)*-1)+1)*коэффициенты!$B$13</f>
        <v>0</v>
      </c>
      <c r="H9" s="23">
        <f>IF(Y9&gt;0,(Y9-X9)*коэффициенты!$B$24)+IF(AD9&gt;0,(AD9-Z9)*коэффициенты!$B$25)+IF(AG9&gt;0,(AG9-AF9)*коэффициенты!$B$26)+IF(AK9&gt;0,(AK9-AJ9)*коэффициенты!$B$27)+IF(AO9&gt;0,(AO9-AN9)*коэффициенты!$B$28)</f>
        <v>0.1543402777777777</v>
      </c>
      <c r="I9" s="16">
        <f>VLOOKUP($C9,коэффициенты!$E$2:$T$300,5,FALSE)</f>
        <v>0</v>
      </c>
      <c r="J9" s="16">
        <f>VLOOKUP($C9,коэффициенты!$E$2:$T$300,6,FALSE)</f>
        <v>0</v>
      </c>
      <c r="K9" s="16">
        <f>VLOOKUP($C9,коэффициенты!$E$2:$T$300,7,FALSE)</f>
        <v>0</v>
      </c>
      <c r="L9" s="16">
        <f>VLOOKUP($C9,коэффициенты!$E$2:$T$300,8,FALSE)</f>
        <v>0</v>
      </c>
      <c r="M9" s="16">
        <f>VLOOKUP($C9,коэффициенты!$E$2:$T$300,9,FALSE)</f>
        <v>0</v>
      </c>
      <c r="N9" s="16">
        <f>VLOOKUP($C9,коэффициенты!$E$2:$T$300,10,FALSE)</f>
        <v>28</v>
      </c>
      <c r="O9" s="16">
        <f>VLOOKUP($C9,коэффициенты!$E$2:$T$300,11,FALSE)</f>
        <v>28</v>
      </c>
      <c r="P9" s="16">
        <f>VLOOKUP($C9,коэффициенты!$E$2:$T$300,12,FALSE)</f>
        <v>150</v>
      </c>
      <c r="Q9" s="16">
        <f>VLOOKUP($C9,коэффициенты!$E$2:$T$300,13,FALSE)</f>
        <v>20</v>
      </c>
      <c r="R9" s="16">
        <f>VLOOKUP($C9,коэффициенты!$E$2:$T$300,14,FALSE)</f>
        <v>8</v>
      </c>
      <c r="S9" s="16">
        <f>VLOOKUP($C9,коэффициенты!$E$2:$T$300,15,FALSE)</f>
        <v>30</v>
      </c>
      <c r="T9" s="16">
        <f>VLOOKUP($C9,коэффициенты!$E$2:$T$300,16,FALSE)</f>
        <v>120</v>
      </c>
      <c r="U9" s="15">
        <f>D9-E9+TIME(0,F9+G9,0)+H9+TIME(0,SUM(I9:L9),0)-TIME(0,SUM(M9:T9),0)</f>
        <v>0.1843981481481481</v>
      </c>
      <c r="V9" s="43">
        <v>0.1875578703703704</v>
      </c>
      <c r="W9" s="36">
        <v>0.2574537037037037</v>
      </c>
      <c r="X9" s="9">
        <v>0.2574537037037037</v>
      </c>
      <c r="Y9" s="39">
        <v>0.2579398148148148</v>
      </c>
      <c r="Z9" s="36">
        <v>0.22664351851851852</v>
      </c>
      <c r="AA9" s="9">
        <v>0.2268865740740741</v>
      </c>
      <c r="AB9" s="9">
        <v>0.22745370370370369</v>
      </c>
      <c r="AC9" s="9">
        <v>0.22712962962962965</v>
      </c>
      <c r="AD9" s="39">
        <v>0.22765046296296296</v>
      </c>
      <c r="AE9" s="36">
        <v>0.15266203703703704</v>
      </c>
      <c r="AF9" s="9">
        <v>0.15266203703703704</v>
      </c>
      <c r="AG9" s="39">
        <v>0.16417824074074075</v>
      </c>
      <c r="AH9" s="36">
        <v>0.07762731481481482</v>
      </c>
      <c r="AI9" s="39">
        <v>0.11340277777777778</v>
      </c>
      <c r="AJ9" s="36">
        <v>0.12333333333333334</v>
      </c>
      <c r="AK9" s="9">
        <v>0.14086805555555557</v>
      </c>
      <c r="AL9" s="9">
        <v>0.14086805555555557</v>
      </c>
      <c r="AM9" s="36">
        <v>0.05894675925925926</v>
      </c>
      <c r="AN9" s="31">
        <v>0.05894675925925926</v>
      </c>
      <c r="AO9" s="9">
        <v>0.05922453703703704</v>
      </c>
    </row>
    <row r="10" spans="1:41" ht="13.5">
      <c r="A10" s="44">
        <v>7</v>
      </c>
      <c r="B10" s="7" t="s">
        <v>14</v>
      </c>
      <c r="C10" s="8" t="s">
        <v>404</v>
      </c>
      <c r="D10" s="8" t="s">
        <v>15</v>
      </c>
      <c r="E10" s="9">
        <f>X10-W10+AF10-AE10+AN10-AM10</f>
        <v>0</v>
      </c>
      <c r="F10" s="20">
        <f>(7-COUNT(V10,W10,Z10,AE10,AH10,AJ10,AM10))*коэффициенты!$B$2</f>
        <v>0</v>
      </c>
      <c r="G10" s="16">
        <f>((SIGN(Y10)*-1)+1)*коэффициенты!$B$6+((SIGN(AD10)*-1)+1)*коэффициенты!$B$7+((SIGN(AA10)*-1)+1)*коэффициенты!$B$8+((SIGN(AB10)*-1)+1)*коэффициенты!$B$8+((SIGN(AC10)*-1)+1)*коэффициенты!$B$8+((SIGN(AG10)*-1)+1)*коэффициенты!$B$9+((SIGN(AI10)*-1)+1)*коэффициенты!$B$10+((SIGN(AK10)*-1)+1)*коэффициенты!$B$11+((SIGN(AL10)*-1)+1)*коэффициенты!$B$12+((SIGN(AO10)*-1)+1)*коэффициенты!$B$13</f>
        <v>0</v>
      </c>
      <c r="H10" s="23">
        <f>IF(Y10&gt;0,(Y10-X10)*коэффициенты!$B$24)+IF(AD10&gt;0,(AD10-Z10)*коэффициенты!$B$25)+IF(AG10&gt;0,(AG10-AF10)*коэффициенты!$B$26)+IF(AK10&gt;0,(AK10-AJ10)*коэффициенты!$B$27)+IF(AO10&gt;0,(AO10-AN10)*коэффициенты!$B$28)</f>
        <v>0.17614583333333306</v>
      </c>
      <c r="I10" s="16">
        <f>VLOOKUP($C10,коэффициенты!$E$2:$T$300,5,FALSE)</f>
        <v>0</v>
      </c>
      <c r="J10" s="16">
        <f>VLOOKUP($C10,коэффициенты!$E$2:$T$300,6,FALSE)</f>
        <v>0</v>
      </c>
      <c r="K10" s="16">
        <f>VLOOKUP($C10,коэффициенты!$E$2:$T$300,7,FALSE)</f>
        <v>0</v>
      </c>
      <c r="L10" s="16">
        <f>VLOOKUP($C10,коэффициенты!$E$2:$T$300,8,FALSE)</f>
        <v>0</v>
      </c>
      <c r="M10" s="16">
        <f>VLOOKUP($C10,коэффициенты!$E$2:$T$300,9,FALSE)</f>
        <v>0</v>
      </c>
      <c r="N10" s="16">
        <f>VLOOKUP($C10,коэффициенты!$E$2:$T$300,10,FALSE)</f>
        <v>40</v>
      </c>
      <c r="O10" s="16">
        <f>VLOOKUP($C10,коэффициенты!$E$2:$T$300,11,FALSE)</f>
        <v>18</v>
      </c>
      <c r="P10" s="16">
        <f>VLOOKUP($C10,коэффициенты!$E$2:$T$300,12,FALSE)</f>
        <v>150</v>
      </c>
      <c r="Q10" s="16">
        <f>VLOOKUP($C10,коэффициенты!$E$2:$T$300,13,FALSE)</f>
        <v>0</v>
      </c>
      <c r="R10" s="16">
        <f>VLOOKUP($C10,коэффициенты!$E$2:$T$300,14,FALSE)</f>
        <v>12</v>
      </c>
      <c r="S10" s="16">
        <f>VLOOKUP($C10,коэффициенты!$E$2:$T$300,15,FALSE)</f>
        <v>30</v>
      </c>
      <c r="T10" s="16">
        <f>VLOOKUP($C10,коэффициенты!$E$2:$T$300,16,FALSE)</f>
        <v>120</v>
      </c>
      <c r="U10" s="15">
        <f>D10-E10+TIME(0,F10+G10,0)+H10+TIME(0,SUM(I10:L10),0)-TIME(0,SUM(M10:T10),0)</f>
        <v>0.18653935185185155</v>
      </c>
      <c r="V10" s="43">
        <v>0.060474537037037035</v>
      </c>
      <c r="W10" s="36">
        <v>0.07591435185185186</v>
      </c>
      <c r="X10" s="9">
        <v>0.07591435185185186</v>
      </c>
      <c r="Y10" s="39">
        <v>0.07641203703703704</v>
      </c>
      <c r="Z10" s="36">
        <v>0.11149305555555555</v>
      </c>
      <c r="AA10" s="9">
        <v>0.11200231481481482</v>
      </c>
      <c r="AB10" s="9">
        <v>0.11166666666666665</v>
      </c>
      <c r="AC10" s="9">
        <v>0.1124074074074074</v>
      </c>
      <c r="AD10" s="39">
        <v>0.11277777777777777</v>
      </c>
      <c r="AE10" s="36">
        <v>0.12834490740740742</v>
      </c>
      <c r="AF10" s="9">
        <v>0.12834490740740742</v>
      </c>
      <c r="AG10" s="39">
        <v>0.14087962962962963</v>
      </c>
      <c r="AH10" s="36">
        <v>0.15192129629629628</v>
      </c>
      <c r="AI10" s="39">
        <v>0.16649305555555557</v>
      </c>
      <c r="AJ10" s="36">
        <v>0.17998842592592593</v>
      </c>
      <c r="AK10" s="9">
        <v>0.20040509259259257</v>
      </c>
      <c r="AL10" s="39">
        <v>0.20040509259259257</v>
      </c>
      <c r="AM10" s="36">
        <v>0.2196875</v>
      </c>
      <c r="AN10" s="31">
        <v>0.2196875</v>
      </c>
      <c r="AO10" s="9">
        <v>0.22070601851851854</v>
      </c>
    </row>
    <row r="11" spans="1:41" ht="13.5">
      <c r="A11" s="44">
        <v>8</v>
      </c>
      <c r="B11" s="7" t="s">
        <v>548</v>
      </c>
      <c r="C11" s="8" t="s">
        <v>444</v>
      </c>
      <c r="D11" s="8" t="s">
        <v>0</v>
      </c>
      <c r="E11" s="9">
        <f>X11-W11+AF11-AE11+AN11-AM11</f>
        <v>0</v>
      </c>
      <c r="F11" s="20">
        <f>(7-COUNT(V11,W11,Z11,AE11,AH11,AJ11,AM11))*коэффициенты!$B$2</f>
        <v>0</v>
      </c>
      <c r="G11" s="16">
        <f>((SIGN(Y11)*-1)+1)*коэффициенты!$B$6+((SIGN(AD11)*-1)+1)*коэффициенты!$B$7+((SIGN(AA11)*-1)+1)*коэффициенты!$B$8+((SIGN(AB11)*-1)+1)*коэффициенты!$B$8+((SIGN(AC11)*-1)+1)*коэффициенты!$B$8+((SIGN(AG11)*-1)+1)*коэффициенты!$B$9+((SIGN(AI11)*-1)+1)*коэффициенты!$B$10+((SIGN(AK11)*-1)+1)*коэффициенты!$B$11+((SIGN(AL11)*-1)+1)*коэффициенты!$B$12+((SIGN(AO11)*-1)+1)*коэффициенты!$B$13</f>
        <v>0</v>
      </c>
      <c r="H11" s="23">
        <f>IF(Y11&gt;0,(Y11-X11)*коэффициенты!$B$24)+IF(AD11&gt;0,(AD11-Z11)*коэффициенты!$B$25)+IF(AG11&gt;0,(AG11-AF11)*коэффициенты!$B$26)+IF(AK11&gt;0,(AK11-AJ11)*коэффициенты!$B$27)+IF(AO11&gt;0,(AO11-AN11)*коэффициенты!$B$28)</f>
        <v>0.12976851851851798</v>
      </c>
      <c r="I11" s="16">
        <f>VLOOKUP($C11,коэффициенты!$E$2:$T$300,5,FALSE)</f>
        <v>0</v>
      </c>
      <c r="J11" s="16">
        <f>VLOOKUP($C11,коэффициенты!$E$2:$T$300,6,FALSE)</f>
        <v>0</v>
      </c>
      <c r="K11" s="16">
        <f>VLOOKUP($C11,коэффициенты!$E$2:$T$300,7,FALSE)</f>
        <v>0</v>
      </c>
      <c r="L11" s="16">
        <f>VLOOKUP($C11,коэффициенты!$E$2:$T$300,8,FALSE)</f>
        <v>0</v>
      </c>
      <c r="M11" s="16">
        <f>VLOOKUP($C11,коэффициенты!$E$2:$T$300,9,FALSE)</f>
        <v>0</v>
      </c>
      <c r="N11" s="16">
        <f>VLOOKUP($C11,коэффициенты!$E$2:$T$300,10,FALSE)</f>
        <v>22</v>
      </c>
      <c r="O11" s="16">
        <f>VLOOKUP($C11,коэффициенты!$E$2:$T$300,11,FALSE)</f>
        <v>34</v>
      </c>
      <c r="P11" s="16">
        <f>VLOOKUP($C11,коэффициенты!$E$2:$T$300,12,FALSE)</f>
        <v>150</v>
      </c>
      <c r="Q11" s="16">
        <f>VLOOKUP($C11,коэффициенты!$E$2:$T$300,13,FALSE)</f>
        <v>20</v>
      </c>
      <c r="R11" s="16">
        <f>VLOOKUP($C11,коэффициенты!$E$2:$T$300,14,FALSE)</f>
        <v>12</v>
      </c>
      <c r="S11" s="16">
        <f>VLOOKUP($C11,коэффициенты!$E$2:$T$300,15,FALSE)</f>
        <v>30</v>
      </c>
      <c r="T11" s="16">
        <f>VLOOKUP($C11,коэффициенты!$E$2:$T$300,16,FALSE)</f>
        <v>0</v>
      </c>
      <c r="U11" s="15">
        <f>D11-E11+TIME(0,F11+G11,0)+H11+TIME(0,SUM(I11:L11),0)-TIME(0,SUM(M11:T11),0)</f>
        <v>0.19224537037036982</v>
      </c>
      <c r="V11" s="43">
        <v>0.2122685185185185</v>
      </c>
      <c r="W11" s="37">
        <v>0.20069444444444443</v>
      </c>
      <c r="X11" s="31">
        <v>0.20069444444444443</v>
      </c>
      <c r="Y11" s="39">
        <v>0.20163194444444443</v>
      </c>
      <c r="Z11" s="36">
        <v>0.17079861111111114</v>
      </c>
      <c r="AA11" s="9">
        <v>0.17098379629629631</v>
      </c>
      <c r="AB11" s="9">
        <v>0.17140046296296296</v>
      </c>
      <c r="AC11" s="9">
        <v>0.1711689814814815</v>
      </c>
      <c r="AD11" s="39">
        <v>0.17153935185185185</v>
      </c>
      <c r="AE11" s="36">
        <v>0.06422453703703704</v>
      </c>
      <c r="AF11" s="31">
        <v>0.06422453703703704</v>
      </c>
      <c r="AG11" s="39">
        <v>0.07262731481481481</v>
      </c>
      <c r="AH11" s="36">
        <v>0.08081018518518518</v>
      </c>
      <c r="AI11" s="39">
        <v>0.1259259259259259</v>
      </c>
      <c r="AJ11" s="36">
        <v>0.13594907407407408</v>
      </c>
      <c r="AK11" s="9">
        <v>0.15300925925925926</v>
      </c>
      <c r="AL11" s="9">
        <v>0.15375</v>
      </c>
      <c r="AM11" s="36">
        <v>0.0427662037037037</v>
      </c>
      <c r="AN11" s="31">
        <v>0.0427662037037037</v>
      </c>
      <c r="AO11" s="9">
        <v>0.0431712962962963</v>
      </c>
    </row>
    <row r="12" spans="1:41" ht="13.5">
      <c r="A12" s="44">
        <v>9</v>
      </c>
      <c r="B12" s="7" t="s">
        <v>24</v>
      </c>
      <c r="C12" s="8" t="s">
        <v>399</v>
      </c>
      <c r="D12" s="8" t="s">
        <v>25</v>
      </c>
      <c r="E12" s="9">
        <f>X12-W12+AF12-AE12+AN12-AM12</f>
        <v>0</v>
      </c>
      <c r="F12" s="20">
        <f>(7-COUNT(V12,W12,Z12,AE12,AH12,AJ12,AM12))*коэффициенты!$B$2</f>
        <v>0</v>
      </c>
      <c r="G12" s="16">
        <f>((SIGN(Y12)*-1)+1)*коэффициенты!$B$6+((SIGN(AD12)*-1)+1)*коэффициенты!$B$7+((SIGN(AA12)*-1)+1)*коэффициенты!$B$8+((SIGN(AB12)*-1)+1)*коэффициенты!$B$8+((SIGN(AC12)*-1)+1)*коэффициенты!$B$8+((SIGN(AG12)*-1)+1)*коэффициенты!$B$9+((SIGN(AI12)*-1)+1)*коэффициенты!$B$10+((SIGN(AK12)*-1)+1)*коэффициенты!$B$11+((SIGN(AL12)*-1)+1)*коэффициенты!$B$12+((SIGN(AO12)*-1)+1)*коэффициенты!$B$13</f>
        <v>120</v>
      </c>
      <c r="H12" s="23">
        <f>IF(Y12&gt;0,(Y12-X12)*коэффициенты!$B$24)+IF(AD12&gt;0,(AD12-Z12)*коэффициенты!$B$25)+IF(AG12&gt;0,(AG12-AF12)*коэффициенты!$B$26)+IF(AK12&gt;0,(AK12-AJ12)*коэффициенты!$B$27)+IF(AO12&gt;0,(AO12-AN12)*коэффициенты!$B$28)</f>
        <v>0.13572916666666687</v>
      </c>
      <c r="I12" s="16">
        <f>VLOOKUP($C12,коэффициенты!$E$2:$T$300,5,FALSE)</f>
        <v>0</v>
      </c>
      <c r="J12" s="16">
        <f>VLOOKUP($C12,коэффициенты!$E$2:$T$300,6,FALSE)</f>
        <v>0</v>
      </c>
      <c r="K12" s="16">
        <f>VLOOKUP($C12,коэффициенты!$E$2:$T$300,7,FALSE)</f>
        <v>0</v>
      </c>
      <c r="L12" s="16">
        <f>VLOOKUP($C12,коэффициенты!$E$2:$T$300,8,FALSE)</f>
        <v>0</v>
      </c>
      <c r="M12" s="16">
        <f>VLOOKUP($C12,коэффициенты!$E$2:$T$300,9,FALSE)</f>
        <v>60</v>
      </c>
      <c r="N12" s="16">
        <f>VLOOKUP($C12,коэффициенты!$E$2:$T$300,10,FALSE)</f>
        <v>30</v>
      </c>
      <c r="O12" s="16">
        <f>VLOOKUP($C12,коэффициенты!$E$2:$T$300,11,FALSE)</f>
        <v>26</v>
      </c>
      <c r="P12" s="16">
        <f>VLOOKUP($C12,коэффициенты!$E$2:$T$300,12,FALSE)</f>
        <v>150</v>
      </c>
      <c r="Q12" s="16">
        <f>VLOOKUP($C12,коэффициенты!$E$2:$T$300,13,FALSE)</f>
        <v>20</v>
      </c>
      <c r="R12" s="16">
        <f>VLOOKUP($C12,коэффициенты!$E$2:$T$300,14,FALSE)</f>
        <v>12</v>
      </c>
      <c r="S12" s="16">
        <f>VLOOKUP($C12,коэффициенты!$E$2:$T$300,15,FALSE)</f>
        <v>30</v>
      </c>
      <c r="T12" s="16">
        <f>VLOOKUP($C12,коэффициенты!$E$2:$T$300,16,FALSE)</f>
        <v>120</v>
      </c>
      <c r="U12" s="15">
        <f>D12-E12+TIME(0,F12+G12,0)+H12+TIME(0,SUM(I12:L12),0)-TIME(0,SUM(M12:T12),0)</f>
        <v>0.1927662037037039</v>
      </c>
      <c r="V12" s="43">
        <v>0.06453703703703705</v>
      </c>
      <c r="W12" s="36">
        <v>0.08869212962962963</v>
      </c>
      <c r="X12" s="31">
        <v>0.08869212962962963</v>
      </c>
      <c r="Y12" s="39">
        <v>0.08915509259259259</v>
      </c>
      <c r="Z12" s="36">
        <v>0.13489583333333333</v>
      </c>
      <c r="AA12" s="9">
        <v>0.13597222222222222</v>
      </c>
      <c r="AB12" s="9">
        <v>0.13505787037037037</v>
      </c>
      <c r="AC12" s="9">
        <v>0.1353587962962963</v>
      </c>
      <c r="AD12" s="39">
        <v>0.13627314814814814</v>
      </c>
      <c r="AE12" s="36">
        <v>0.1846875</v>
      </c>
      <c r="AF12" s="31">
        <v>0.1846875</v>
      </c>
      <c r="AG12" s="39">
        <v>0.19423611111111114</v>
      </c>
      <c r="AH12" s="36">
        <v>0.20324074074074075</v>
      </c>
      <c r="AI12" s="39"/>
      <c r="AJ12" s="36">
        <v>0.1563425925925926</v>
      </c>
      <c r="AK12" s="9">
        <v>0.17078703703703704</v>
      </c>
      <c r="AL12" s="39">
        <v>0.17101851851851854</v>
      </c>
      <c r="AM12" s="36">
        <v>0.23864583333333333</v>
      </c>
      <c r="AN12" s="9">
        <v>0.23864583333333333</v>
      </c>
      <c r="AO12" s="9">
        <v>0.23917824074074076</v>
      </c>
    </row>
    <row r="13" spans="1:41" ht="13.5">
      <c r="A13" s="44">
        <v>10</v>
      </c>
      <c r="B13" s="7" t="s">
        <v>12</v>
      </c>
      <c r="C13" s="8" t="s">
        <v>371</v>
      </c>
      <c r="D13" s="8" t="s">
        <v>13</v>
      </c>
      <c r="E13" s="9">
        <f>X13-W13+AF13-AE13+AN13-AM13</f>
        <v>0.0024421296296296413</v>
      </c>
      <c r="F13" s="20">
        <f>(7-COUNT(V13,W13,Z13,AE13,AH13,AJ13,AM13))*коэффициенты!$B$2</f>
        <v>0</v>
      </c>
      <c r="G13" s="16">
        <f>((SIGN(Y13)*-1)+1)*коэффициенты!$B$6+((SIGN(AD13)*-1)+1)*коэффициенты!$B$7+((SIGN(AA13)*-1)+1)*коэффициенты!$B$8+((SIGN(AB13)*-1)+1)*коэффициенты!$B$8+((SIGN(AC13)*-1)+1)*коэффициенты!$B$8+((SIGN(AG13)*-1)+1)*коэффициенты!$B$9+((SIGN(AI13)*-1)+1)*коэффициенты!$B$10+((SIGN(AK13)*-1)+1)*коэффициенты!$B$11+((SIGN(AL13)*-1)+1)*коэффициенты!$B$12+((SIGN(AO13)*-1)+1)*коэффициенты!$B$13</f>
        <v>0</v>
      </c>
      <c r="H13" s="23">
        <f>IF(Y13&gt;0,(Y13-X13)*коэффициенты!$B$24)+IF(AD13&gt;0,(AD13-Z13)*коэффициенты!$B$25)+IF(AG13&gt;0,(AG13-AF13)*коэффициенты!$B$26)+IF(AK13&gt;0,(AK13-AJ13)*коэффициенты!$B$27)+IF(AO13&gt;0,(AO13-AN13)*коэффициенты!$B$28)</f>
        <v>0.20120370370370377</v>
      </c>
      <c r="I13" s="16">
        <f>VLOOKUP($C13,коэффициенты!$E$2:$T$300,5,FALSE)</f>
        <v>0</v>
      </c>
      <c r="J13" s="16">
        <f>VLOOKUP($C13,коэффициенты!$E$2:$T$300,6,FALSE)</f>
        <v>0</v>
      </c>
      <c r="K13" s="16">
        <f>VLOOKUP($C13,коэффициенты!$E$2:$T$300,7,FALSE)</f>
        <v>0</v>
      </c>
      <c r="L13" s="16">
        <f>VLOOKUP($C13,коэффициенты!$E$2:$T$300,8,FALSE)</f>
        <v>0</v>
      </c>
      <c r="M13" s="16">
        <f>VLOOKUP($C13,коэффициенты!$E$2:$T$300,9,FALSE)</f>
        <v>0</v>
      </c>
      <c r="N13" s="16">
        <f>VLOOKUP($C13,коэффициенты!$E$2:$T$300,10,FALSE)</f>
        <v>32</v>
      </c>
      <c r="O13" s="16">
        <f>VLOOKUP($C13,коэффициенты!$E$2:$T$300,11,FALSE)</f>
        <v>30</v>
      </c>
      <c r="P13" s="16">
        <f>VLOOKUP($C13,коэффициенты!$E$2:$T$300,12,FALSE)</f>
        <v>150</v>
      </c>
      <c r="Q13" s="16">
        <f>VLOOKUP($C13,коэффициенты!$E$2:$T$300,13,FALSE)</f>
        <v>20</v>
      </c>
      <c r="R13" s="16">
        <f>VLOOKUP($C13,коэффициенты!$E$2:$T$300,14,FALSE)</f>
        <v>8</v>
      </c>
      <c r="S13" s="16">
        <f>VLOOKUP($C13,коэффициенты!$E$2:$T$300,15,FALSE)</f>
        <v>30</v>
      </c>
      <c r="T13" s="16">
        <f>VLOOKUP($C13,коэффициенты!$E$2:$T$300,16,FALSE)</f>
        <v>120</v>
      </c>
      <c r="U13" s="15">
        <f>D13-E13+TIME(0,F13+G13,0)+H13+TIME(0,SUM(I13:L13),0)-TIME(0,SUM(M13:T13),0)</f>
        <v>0.19498842592592602</v>
      </c>
      <c r="V13" s="45">
        <v>0.041666666666666664</v>
      </c>
      <c r="W13" s="36">
        <v>0.0621875</v>
      </c>
      <c r="X13" s="9">
        <v>0.06462962962962963</v>
      </c>
      <c r="Y13" s="39">
        <v>0.06576388888888889</v>
      </c>
      <c r="Z13" s="36">
        <v>0.1243287037037037</v>
      </c>
      <c r="AA13" s="9">
        <v>0.12488425925925926</v>
      </c>
      <c r="AB13" s="9">
        <v>0.12450231481481482</v>
      </c>
      <c r="AC13" s="9">
        <v>0.1252199074074074</v>
      </c>
      <c r="AD13" s="39">
        <v>0.12555555555555556</v>
      </c>
      <c r="AE13" s="36">
        <v>0.1770023148148148</v>
      </c>
      <c r="AF13" s="31">
        <v>0.1770023148148148</v>
      </c>
      <c r="AG13" s="39">
        <v>0.19337962962962962</v>
      </c>
      <c r="AH13" s="36">
        <v>0.19925925925925925</v>
      </c>
      <c r="AI13" s="39">
        <v>0.2111574074074074</v>
      </c>
      <c r="AJ13" s="36">
        <v>0.1421064814814815</v>
      </c>
      <c r="AK13" s="9">
        <v>0.16324074074074074</v>
      </c>
      <c r="AL13" s="39">
        <v>0.16354166666666667</v>
      </c>
      <c r="AM13" s="36">
        <v>0.22418981481481481</v>
      </c>
      <c r="AN13" s="31">
        <v>0.22418981481481481</v>
      </c>
      <c r="AO13" s="9">
        <v>0.22456018518518517</v>
      </c>
    </row>
    <row r="14" spans="1:41" ht="13.5">
      <c r="A14" s="44">
        <v>11</v>
      </c>
      <c r="B14" s="7" t="s">
        <v>7</v>
      </c>
      <c r="C14" s="8" t="s">
        <v>412</v>
      </c>
      <c r="D14" s="8" t="s">
        <v>8</v>
      </c>
      <c r="E14" s="9">
        <f>X14-W14+AF14-AE14+AN14-AM14</f>
        <v>0</v>
      </c>
      <c r="F14" s="20">
        <f>(7-COUNT(V14,W14,Z14,AE14,AH14,AJ14,AM14))*коэффициенты!$B$2</f>
        <v>0</v>
      </c>
      <c r="G14" s="16">
        <f>((SIGN(Y14)*-1)+1)*коэффициенты!$B$6+((SIGN(AD14)*-1)+1)*коэффициенты!$B$7+((SIGN(AA14)*-1)+1)*коэффициенты!$B$8+((SIGN(AB14)*-1)+1)*коэффициенты!$B$8+((SIGN(AC14)*-1)+1)*коэффициенты!$B$8+((SIGN(AG14)*-1)+1)*коэффициенты!$B$9+((SIGN(AI14)*-1)+1)*коэффициенты!$B$10+((SIGN(AK14)*-1)+1)*коэффициенты!$B$11+((SIGN(AL14)*-1)+1)*коэффициенты!$B$12+((SIGN(AO14)*-1)+1)*коэффициенты!$B$13</f>
        <v>120</v>
      </c>
      <c r="H14" s="23">
        <f>IF(Y14&gt;0,(Y14-X14)*коэффициенты!$B$24)+IF(AD14&gt;0,(AD14-Z14)*коэффициенты!$B$25)+IF(AG14&gt;0,(AG14-AF14)*коэффициенты!$B$26)+IF(AK14&gt;0,(AK14-AJ14)*коэффициенты!$B$27)+IF(AO14&gt;0,(AO14-AN14)*коэффициенты!$B$28)</f>
        <v>0.15148148148148183</v>
      </c>
      <c r="I14" s="16">
        <f>VLOOKUP($C14,коэффициенты!$E$2:$T$300,5,FALSE)</f>
        <v>0</v>
      </c>
      <c r="J14" s="16">
        <f>VLOOKUP($C14,коэффициенты!$E$2:$T$300,6,FALSE)</f>
        <v>0</v>
      </c>
      <c r="K14" s="16">
        <f>VLOOKUP($C14,коэффициенты!$E$2:$T$300,7,FALSE)</f>
        <v>0</v>
      </c>
      <c r="L14" s="16">
        <f>VLOOKUP($C14,коэффициенты!$E$2:$T$300,8,FALSE)</f>
        <v>0</v>
      </c>
      <c r="M14" s="16">
        <f>VLOOKUP($C14,коэффициенты!$E$2:$T$300,9,FALSE)</f>
        <v>60</v>
      </c>
      <c r="N14" s="16">
        <f>VLOOKUP($C14,коэффициенты!$E$2:$T$300,10,FALSE)</f>
        <v>40</v>
      </c>
      <c r="O14" s="16">
        <f>VLOOKUP($C14,коэффициенты!$E$2:$T$300,11,FALSE)</f>
        <v>32</v>
      </c>
      <c r="P14" s="16">
        <f>VLOOKUP($C14,коэффициенты!$E$2:$T$300,12,FALSE)</f>
        <v>150</v>
      </c>
      <c r="Q14" s="16">
        <f>VLOOKUP($C14,коэффициенты!$E$2:$T$300,13,FALSE)</f>
        <v>20</v>
      </c>
      <c r="R14" s="16">
        <f>VLOOKUP($C14,коэффициенты!$E$2:$T$300,14,FALSE)</f>
        <v>8</v>
      </c>
      <c r="S14" s="16">
        <f>VLOOKUP($C14,коэффициенты!$E$2:$T$300,15,FALSE)</f>
        <v>0</v>
      </c>
      <c r="T14" s="16">
        <f>VLOOKUP($C14,коэффициенты!$E$2:$T$300,16,FALSE)</f>
        <v>120</v>
      </c>
      <c r="U14" s="15">
        <f>D14-E14+TIME(0,F14+G14,0)+H14+TIME(0,SUM(I14:L14),0)-TIME(0,SUM(M14:T14),0)</f>
        <v>0.19872685185185218</v>
      </c>
      <c r="V14" s="43">
        <v>0.05178240740740741</v>
      </c>
      <c r="W14" s="36">
        <v>0.07478009259259259</v>
      </c>
      <c r="X14" s="9">
        <v>0.07478009259259259</v>
      </c>
      <c r="Y14" s="39">
        <v>0.07538194444444445</v>
      </c>
      <c r="Z14" s="36">
        <v>0.11665509259259259</v>
      </c>
      <c r="AA14" s="9">
        <v>0.1175</v>
      </c>
      <c r="AB14" s="9">
        <v>0.11681712962962963</v>
      </c>
      <c r="AC14" s="9">
        <v>0.11711805555555554</v>
      </c>
      <c r="AD14" s="39">
        <v>0.1177662037037037</v>
      </c>
      <c r="AE14" s="36">
        <v>0.17703703703703702</v>
      </c>
      <c r="AF14" s="9">
        <v>0.17703703703703702</v>
      </c>
      <c r="AG14" s="39">
        <v>0.18810185185185188</v>
      </c>
      <c r="AH14" s="36">
        <v>0.2038310185185185</v>
      </c>
      <c r="AI14" s="39"/>
      <c r="AJ14" s="36">
        <v>0.13403935185185187</v>
      </c>
      <c r="AK14" s="9">
        <v>0.15114583333333334</v>
      </c>
      <c r="AL14" s="9">
        <v>0.15114583333333334</v>
      </c>
      <c r="AM14" s="36">
        <v>0.22875</v>
      </c>
      <c r="AN14" s="31">
        <v>0.22875</v>
      </c>
      <c r="AO14" s="9">
        <v>0.22920138888888889</v>
      </c>
    </row>
    <row r="15" spans="1:41" ht="13.5">
      <c r="A15" s="44">
        <v>12</v>
      </c>
      <c r="B15" s="7" t="s">
        <v>554</v>
      </c>
      <c r="C15" s="8" t="s">
        <v>405</v>
      </c>
      <c r="D15" s="8" t="s">
        <v>19</v>
      </c>
      <c r="E15" s="9">
        <f>X15-W15+AF15-AE15+AN15-AM15</f>
        <v>0</v>
      </c>
      <c r="F15" s="20">
        <f>(7-COUNT(V15,W15,Z15,AE15,AH15,AJ15,AM15))*коэффициенты!$B$2</f>
        <v>0</v>
      </c>
      <c r="G15" s="16">
        <f>((SIGN(Y15)*-1)+1)*коэффициенты!$B$6+((SIGN(AD15)*-1)+1)*коэффициенты!$B$7+((SIGN(AA15)*-1)+1)*коэффициенты!$B$8+((SIGN(AB15)*-1)+1)*коэффициенты!$B$8+((SIGN(AC15)*-1)+1)*коэффициенты!$B$8+((SIGN(AG15)*-1)+1)*коэффициенты!$B$9+((SIGN(AI15)*-1)+1)*коэффициенты!$B$10+((SIGN(AK15)*-1)+1)*коэффициенты!$B$11+((SIGN(AL15)*-1)+1)*коэффициенты!$B$12+((SIGN(AO15)*-1)+1)*коэффициенты!$B$13</f>
        <v>0</v>
      </c>
      <c r="H15" s="23">
        <f>IF(Y15&gt;0,(Y15-X15)*коэффициенты!$B$24)+IF(AD15&gt;0,(AD15-Z15)*коэффициенты!$B$25)+IF(AG15&gt;0,(AG15-AF15)*коэффициенты!$B$26)+IF(AK15&gt;0,(AK15-AJ15)*коэффициенты!$B$27)+IF(AO15&gt;0,(AO15-AN15)*коэффициенты!$B$28)</f>
        <v>0.16729166666666673</v>
      </c>
      <c r="I15" s="16">
        <f>VLOOKUP($C15,коэффициенты!$E$2:$T$300,5,FALSE)</f>
        <v>0</v>
      </c>
      <c r="J15" s="16">
        <f>VLOOKUP($C15,коэффициенты!$E$2:$T$300,6,FALSE)</f>
        <v>0</v>
      </c>
      <c r="K15" s="16">
        <f>VLOOKUP($C15,коэффициенты!$E$2:$T$300,7,FALSE)</f>
        <v>0</v>
      </c>
      <c r="L15" s="16">
        <f>VLOOKUP($C15,коэффициенты!$E$2:$T$300,8,FALSE)</f>
        <v>0</v>
      </c>
      <c r="M15" s="16">
        <f>VLOOKUP($C15,коэффициенты!$E$2:$T$300,9,FALSE)</f>
        <v>0</v>
      </c>
      <c r="N15" s="16">
        <f>VLOOKUP($C15,коэффициенты!$E$2:$T$300,10,FALSE)</f>
        <v>16</v>
      </c>
      <c r="O15" s="16">
        <f>VLOOKUP($C15,коэффициенты!$E$2:$T$300,11,FALSE)</f>
        <v>10</v>
      </c>
      <c r="P15" s="16">
        <f>VLOOKUP($C15,коэффициенты!$E$2:$T$300,12,FALSE)</f>
        <v>150</v>
      </c>
      <c r="Q15" s="16">
        <f>VLOOKUP($C15,коэффициенты!$E$2:$T$300,13,FALSE)</f>
        <v>20</v>
      </c>
      <c r="R15" s="16">
        <f>VLOOKUP($C15,коэффициенты!$E$2:$T$300,14,FALSE)</f>
        <v>4</v>
      </c>
      <c r="S15" s="16">
        <f>VLOOKUP($C15,коэффициенты!$E$2:$T$300,15,FALSE)</f>
        <v>30</v>
      </c>
      <c r="T15" s="16">
        <f>VLOOKUP($C15,коэффициенты!$E$2:$T$300,16,FALSE)</f>
        <v>120</v>
      </c>
      <c r="U15" s="15">
        <f>D15-E15+TIME(0,F15+G15,0)+H15+TIME(0,SUM(I15:L15),0)-TIME(0,SUM(M15:T15),0)</f>
        <v>0.20731481481481487</v>
      </c>
      <c r="V15" s="43">
        <v>0.051898148148148145</v>
      </c>
      <c r="W15" s="36">
        <v>0.07092592592592593</v>
      </c>
      <c r="X15" s="9">
        <v>0.07092592592592593</v>
      </c>
      <c r="Y15" s="39">
        <v>0.07195601851851852</v>
      </c>
      <c r="Z15" s="36">
        <v>0.11300925925925925</v>
      </c>
      <c r="AA15" s="9">
        <v>0.1133101851851852</v>
      </c>
      <c r="AB15" s="9">
        <v>0.11425925925925927</v>
      </c>
      <c r="AC15" s="9">
        <v>0.11371527777777778</v>
      </c>
      <c r="AD15" s="39">
        <v>0.11451388888888887</v>
      </c>
      <c r="AE15" s="36">
        <v>0.16489583333333332</v>
      </c>
      <c r="AF15" s="9">
        <v>0.16489583333333332</v>
      </c>
      <c r="AG15" s="39">
        <v>0.17623842592592595</v>
      </c>
      <c r="AH15" s="36">
        <v>0.1862384259259259</v>
      </c>
      <c r="AI15" s="39">
        <v>0.22712962962962965</v>
      </c>
      <c r="AJ15" s="36">
        <v>0.13349537037037038</v>
      </c>
      <c r="AK15" s="9">
        <v>0.15266203703703704</v>
      </c>
      <c r="AL15" s="9">
        <v>0.15266203703703704</v>
      </c>
      <c r="AM15" s="36">
        <v>0.23918981481481483</v>
      </c>
      <c r="AN15" s="31">
        <v>0.23918981481481483</v>
      </c>
      <c r="AO15" s="9">
        <v>0.23944444444444443</v>
      </c>
    </row>
    <row r="16" spans="1:41" ht="13.5">
      <c r="A16" s="44">
        <v>13</v>
      </c>
      <c r="B16" s="7" t="s">
        <v>3</v>
      </c>
      <c r="C16" s="8" t="s">
        <v>439</v>
      </c>
      <c r="D16" s="8" t="s">
        <v>4</v>
      </c>
      <c r="E16" s="9">
        <f>X16-W16+AF16-AE16+AN16-AM16</f>
        <v>0</v>
      </c>
      <c r="F16" s="20">
        <f>(7-COUNT(V16,W16,Z16,AE16,AH16,AJ16,AM16))*коэффициенты!$B$2</f>
        <v>0</v>
      </c>
      <c r="G16" s="16">
        <f>((SIGN(Y16)*-1)+1)*коэффициенты!$B$6+((SIGN(AD16)*-1)+1)*коэффициенты!$B$7+((SIGN(AA16)*-1)+1)*коэффициенты!$B$8+((SIGN(AB16)*-1)+1)*коэффициенты!$B$8+((SIGN(AC16)*-1)+1)*коэффициенты!$B$8+((SIGN(AG16)*-1)+1)*коэффициенты!$B$9+((SIGN(AI16)*-1)+1)*коэффициенты!$B$10+((SIGN(AK16)*-1)+1)*коэффициенты!$B$11+((SIGN(AL16)*-1)+1)*коэффициенты!$B$12+((SIGN(AO16)*-1)+1)*коэффициенты!$B$13</f>
        <v>0</v>
      </c>
      <c r="H16" s="23">
        <f>IF(Y16&gt;0,(Y16-X16)*коэффициенты!$B$24)+IF(AD16&gt;0,(AD16-Z16)*коэффициенты!$B$25)+IF(AG16&gt;0,(AG16-AF16)*коэффициенты!$B$26)+IF(AK16&gt;0,(AK16-AJ16)*коэффициенты!$B$27)+IF(AO16&gt;0,(AO16-AN16)*коэффициенты!$B$28)</f>
        <v>0.18991898148148195</v>
      </c>
      <c r="I16" s="16">
        <f>VLOOKUP($C16,коэффициенты!$E$2:$T$300,5,FALSE)</f>
        <v>0</v>
      </c>
      <c r="J16" s="16">
        <f>VLOOKUP($C16,коэффициенты!$E$2:$T$300,6,FALSE)</f>
        <v>0</v>
      </c>
      <c r="K16" s="16">
        <f>VLOOKUP($C16,коэффициенты!$E$2:$T$300,7,FALSE)</f>
        <v>0</v>
      </c>
      <c r="L16" s="16">
        <f>VLOOKUP($C16,коэффициенты!$E$2:$T$300,8,FALSE)</f>
        <v>0</v>
      </c>
      <c r="M16" s="16">
        <f>VLOOKUP($C16,коэффициенты!$E$2:$T$300,9,FALSE)</f>
        <v>0</v>
      </c>
      <c r="N16" s="16">
        <f>VLOOKUP($C16,коэффициенты!$E$2:$T$300,10,FALSE)</f>
        <v>0</v>
      </c>
      <c r="O16" s="16">
        <f>VLOOKUP($C16,коэффициенты!$E$2:$T$300,11,FALSE)</f>
        <v>18</v>
      </c>
      <c r="P16" s="16">
        <f>VLOOKUP($C16,коэффициенты!$E$2:$T$300,12,FALSE)</f>
        <v>150</v>
      </c>
      <c r="Q16" s="16">
        <f>VLOOKUP($C16,коэффициенты!$E$2:$T$300,13,FALSE)</f>
        <v>20</v>
      </c>
      <c r="R16" s="16">
        <f>VLOOKUP($C16,коэффициенты!$E$2:$T$300,14,FALSE)</f>
        <v>8</v>
      </c>
      <c r="S16" s="16">
        <f>VLOOKUP($C16,коэффициенты!$E$2:$T$300,15,FALSE)</f>
        <v>30</v>
      </c>
      <c r="T16" s="16">
        <f>VLOOKUP($C16,коэффициенты!$E$2:$T$300,16,FALSE)</f>
        <v>120</v>
      </c>
      <c r="U16" s="15">
        <f>D16-E16+TIME(0,F16+G16,0)+H16+TIME(0,SUM(I16:L16),0)-TIME(0,SUM(M16:T16),0)</f>
        <v>0.20978009259259303</v>
      </c>
      <c r="V16" s="43">
        <v>0.22873842592592594</v>
      </c>
      <c r="W16" s="36">
        <v>0.21774305555555554</v>
      </c>
      <c r="X16" s="31">
        <v>0.21774305555555554</v>
      </c>
      <c r="Y16" s="39">
        <v>0.2184259259259259</v>
      </c>
      <c r="Z16" s="36">
        <v>0.17295138888888886</v>
      </c>
      <c r="AA16" s="9">
        <v>0.1739814814814815</v>
      </c>
      <c r="AB16" s="9">
        <v>0.1731365740740741</v>
      </c>
      <c r="AC16" s="9">
        <v>0.17354166666666668</v>
      </c>
      <c r="AD16" s="39">
        <v>0.17493055555555556</v>
      </c>
      <c r="AE16" s="36">
        <v>0.14136574074074074</v>
      </c>
      <c r="AF16" s="31">
        <v>0.14136574074074074</v>
      </c>
      <c r="AG16" s="39">
        <v>0.15460648148148148</v>
      </c>
      <c r="AH16" s="36">
        <v>0.06131944444444445</v>
      </c>
      <c r="AI16" s="39">
        <v>0.1282986111111111</v>
      </c>
      <c r="AJ16" s="36">
        <v>0.08144675925925926</v>
      </c>
      <c r="AK16" s="9">
        <v>0.10164351851851851</v>
      </c>
      <c r="AL16" s="9">
        <v>0.10195601851851853</v>
      </c>
      <c r="AM16" s="36">
        <v>0.05195601851851852</v>
      </c>
      <c r="AN16" s="31">
        <v>0.05195601851851852</v>
      </c>
      <c r="AO16" s="9">
        <v>0.05237268518518518</v>
      </c>
    </row>
    <row r="17" spans="1:41" ht="13.5">
      <c r="A17" s="44">
        <v>14</v>
      </c>
      <c r="B17" s="7" t="s">
        <v>20</v>
      </c>
      <c r="C17" s="8" t="s">
        <v>398</v>
      </c>
      <c r="D17" s="8" t="s">
        <v>21</v>
      </c>
      <c r="E17" s="9">
        <f>X17-W17+AF17-AE17+AN17-AM17</f>
        <v>0</v>
      </c>
      <c r="F17" s="20">
        <f>(7-COUNT(V17,W17,Z17,AE17,AH17,AJ17,AM17))*коэффициенты!$B$2</f>
        <v>0</v>
      </c>
      <c r="G17" s="16">
        <f>((SIGN(Y17)*-1)+1)*коэффициенты!$B$6+((SIGN(AD17)*-1)+1)*коэффициенты!$B$7+((SIGN(AA17)*-1)+1)*коэффициенты!$B$8+((SIGN(AB17)*-1)+1)*коэффициенты!$B$8+((SIGN(AC17)*-1)+1)*коэффициенты!$B$8+((SIGN(AG17)*-1)+1)*коэффициенты!$B$9+((SIGN(AI17)*-1)+1)*коэффициенты!$B$10+((SIGN(AK17)*-1)+1)*коэффициенты!$B$11+((SIGN(AL17)*-1)+1)*коэффициенты!$B$12+((SIGN(AO17)*-1)+1)*коэффициенты!$B$13</f>
        <v>0</v>
      </c>
      <c r="H17" s="23">
        <f>IF(Y17&gt;0,(Y17-X17)*коэффициенты!$B$24)+IF(AD17&gt;0,(AD17-Z17)*коэффициенты!$B$25)+IF(AG17&gt;0,(AG17-AF17)*коэффициенты!$B$26)+IF(AK17&gt;0,(AK17-AJ17)*коэффициенты!$B$27)+IF(AO17&gt;0,(AO17-AN17)*коэффициенты!$B$28)</f>
        <v>0.21422453703703695</v>
      </c>
      <c r="I17" s="16">
        <f>VLOOKUP($C17,коэффициенты!$E$2:$T$300,5,FALSE)</f>
        <v>0</v>
      </c>
      <c r="J17" s="16">
        <f>VLOOKUP($C17,коэффициенты!$E$2:$T$300,6,FALSE)</f>
        <v>0</v>
      </c>
      <c r="K17" s="16">
        <f>VLOOKUP($C17,коэффициенты!$E$2:$T$300,7,FALSE)</f>
        <v>0</v>
      </c>
      <c r="L17" s="16">
        <f>VLOOKUP($C17,коэффициенты!$E$2:$T$300,8,FALSE)</f>
        <v>0</v>
      </c>
      <c r="M17" s="16">
        <f>VLOOKUP($C17,коэффициенты!$E$2:$T$300,9,FALSE)</f>
        <v>0</v>
      </c>
      <c r="N17" s="16">
        <f>VLOOKUP($C17,коэффициенты!$E$2:$T$300,10,FALSE)</f>
        <v>50</v>
      </c>
      <c r="O17" s="16">
        <f>VLOOKUP($C17,коэффициенты!$E$2:$T$300,11,FALSE)</f>
        <v>26</v>
      </c>
      <c r="P17" s="16">
        <f>VLOOKUP($C17,коэффициенты!$E$2:$T$300,12,FALSE)</f>
        <v>150</v>
      </c>
      <c r="Q17" s="16">
        <f>VLOOKUP($C17,коэффициенты!$E$2:$T$300,13,FALSE)</f>
        <v>20</v>
      </c>
      <c r="R17" s="16">
        <f>VLOOKUP($C17,коэффициенты!$E$2:$T$300,14,FALSE)</f>
        <v>12</v>
      </c>
      <c r="S17" s="16">
        <f>VLOOKUP($C17,коэффициенты!$E$2:$T$300,15,FALSE)</f>
        <v>30</v>
      </c>
      <c r="T17" s="16">
        <f>VLOOKUP($C17,коэффициенты!$E$2:$T$300,16,FALSE)</f>
        <v>120</v>
      </c>
      <c r="U17" s="15">
        <f>D17-E17+TIME(0,F17+G17,0)+H17+TIME(0,SUM(I17:L17),0)-TIME(0,SUM(M17:T17),0)</f>
        <v>0.2144097222222221</v>
      </c>
      <c r="V17" s="43">
        <v>0.22835648148148147</v>
      </c>
      <c r="W17" s="36">
        <v>0.21253472222222222</v>
      </c>
      <c r="X17" s="9">
        <v>0.21253472222222222</v>
      </c>
      <c r="Y17" s="39">
        <v>0.21278935185185185</v>
      </c>
      <c r="Z17" s="36">
        <v>0.1695486111111111</v>
      </c>
      <c r="AA17" s="9">
        <v>0.16987268518518517</v>
      </c>
      <c r="AB17" s="9">
        <v>0.17077546296296298</v>
      </c>
      <c r="AC17" s="9">
        <v>0.17025462962962964</v>
      </c>
      <c r="AD17" s="39">
        <v>0.1710648148148148</v>
      </c>
      <c r="AE17" s="36">
        <v>0.11836805555555556</v>
      </c>
      <c r="AF17" s="9">
        <v>0.11836805555555556</v>
      </c>
      <c r="AG17" s="39">
        <v>0.13350694444444444</v>
      </c>
      <c r="AH17" s="36">
        <v>0.051145833333333335</v>
      </c>
      <c r="AI17" s="39">
        <v>0.07377314814814816</v>
      </c>
      <c r="AJ17" s="36">
        <v>0.08289351851851852</v>
      </c>
      <c r="AK17" s="9">
        <v>0.10805555555555556</v>
      </c>
      <c r="AL17" s="39">
        <v>0.08693287037037038</v>
      </c>
      <c r="AM17" s="36">
        <v>0.0425</v>
      </c>
      <c r="AN17" s="31">
        <v>0.0425</v>
      </c>
      <c r="AO17" s="9">
        <v>0.042754629629629635</v>
      </c>
    </row>
    <row r="18" spans="1:41" ht="13.5">
      <c r="A18" s="44">
        <v>15</v>
      </c>
      <c r="B18" s="7" t="s">
        <v>555</v>
      </c>
      <c r="C18" s="8" t="s">
        <v>393</v>
      </c>
      <c r="D18" s="8" t="s">
        <v>57</v>
      </c>
      <c r="E18" s="9">
        <f>X18-W18+AF18-AE18+AN18-AM18</f>
        <v>0</v>
      </c>
      <c r="F18" s="20">
        <f>(7-COUNT(V18,W18,Z18,AE18,AH18,AJ18,AM18))*коэффициенты!$B$2</f>
        <v>0</v>
      </c>
      <c r="G18" s="16">
        <f>((SIGN(Y18)*-1)+1)*коэффициенты!$B$6+((SIGN(AD18)*-1)+1)*коэффициенты!$B$7+((SIGN(AA18)*-1)+1)*коэффициенты!$B$8+((SIGN(AB18)*-1)+1)*коэффициенты!$B$8+((SIGN(AC18)*-1)+1)*коэффициенты!$B$8+((SIGN(AG18)*-1)+1)*коэффициенты!$B$9+((SIGN(AI18)*-1)+1)*коэффициенты!$B$10+((SIGN(AK18)*-1)+1)*коэффициенты!$B$11+((SIGN(AL18)*-1)+1)*коэффициенты!$B$12+((SIGN(AO18)*-1)+1)*коэффициенты!$B$13</f>
        <v>0</v>
      </c>
      <c r="H18" s="23">
        <f>IF(Y18&gt;0,(Y18-X18)*коэффициенты!$B$24)+IF(AD18&gt;0,(AD18-Z18)*коэффициенты!$B$25)+IF(AG18&gt;0,(AG18-AF18)*коэффициенты!$B$26)+IF(AK18&gt;0,(AK18-AJ18)*коэффициенты!$B$27)+IF(AO18&gt;0,(AO18-AN18)*коэффициенты!$B$28)</f>
        <v>0.16997685185185193</v>
      </c>
      <c r="I18" s="16">
        <f>VLOOKUP($C18,коэффициенты!$E$2:$T$300,5,FALSE)</f>
        <v>0</v>
      </c>
      <c r="J18" s="16">
        <f>VLOOKUP($C18,коэффициенты!$E$2:$T$300,6,FALSE)</f>
        <v>0</v>
      </c>
      <c r="K18" s="16">
        <f>VLOOKUP($C18,коэффициенты!$E$2:$T$300,7,FALSE)</f>
        <v>0</v>
      </c>
      <c r="L18" s="16">
        <f>VLOOKUP($C18,коэффициенты!$E$2:$T$300,8,FALSE)</f>
        <v>0</v>
      </c>
      <c r="M18" s="16">
        <f>VLOOKUP($C18,коэффициенты!$E$2:$T$300,9,FALSE)</f>
        <v>30</v>
      </c>
      <c r="N18" s="16">
        <f>VLOOKUP($C18,коэффициенты!$E$2:$T$300,10,FALSE)</f>
        <v>26</v>
      </c>
      <c r="O18" s="16">
        <f>VLOOKUP($C18,коэффициенты!$E$2:$T$300,11,FALSE)</f>
        <v>24</v>
      </c>
      <c r="P18" s="16">
        <f>VLOOKUP($C18,коэффициенты!$E$2:$T$300,12,FALSE)</f>
        <v>150</v>
      </c>
      <c r="Q18" s="16">
        <f>VLOOKUP($C18,коэффициенты!$E$2:$T$300,13,FALSE)</f>
        <v>20</v>
      </c>
      <c r="R18" s="16">
        <f>VLOOKUP($C18,коэффициенты!$E$2:$T$300,14,FALSE)</f>
        <v>12</v>
      </c>
      <c r="S18" s="16">
        <f>VLOOKUP($C18,коэффициенты!$E$2:$T$300,15,FALSE)</f>
        <v>0</v>
      </c>
      <c r="T18" s="16">
        <f>VLOOKUP($C18,коэффициенты!$E$2:$T$300,16,FALSE)</f>
        <v>120</v>
      </c>
      <c r="U18" s="15">
        <f>D18-E18+TIME(0,F18+G18,0)+H18+TIME(0,SUM(I18:L18),0)-TIME(0,SUM(M18:T18),0)</f>
        <v>0.2235416666666667</v>
      </c>
      <c r="V18" s="43">
        <v>0.06842592592592593</v>
      </c>
      <c r="W18" s="36">
        <v>0.08915509259259259</v>
      </c>
      <c r="X18" s="31">
        <v>0.08915509259259259</v>
      </c>
      <c r="Y18" s="39">
        <v>0.08969907407407407</v>
      </c>
      <c r="Z18" s="36">
        <v>0.14423611111111112</v>
      </c>
      <c r="AA18" s="9">
        <v>0.14552083333333335</v>
      </c>
      <c r="AB18" s="9">
        <v>0.14440972222222223</v>
      </c>
      <c r="AC18" s="9">
        <v>0.14487268518518517</v>
      </c>
      <c r="AD18" s="39">
        <v>0.14583333333333334</v>
      </c>
      <c r="AE18" s="36">
        <v>0.24424768518518516</v>
      </c>
      <c r="AF18" s="31">
        <v>0.24424768518518516</v>
      </c>
      <c r="AG18" s="39">
        <v>0.25679398148148147</v>
      </c>
      <c r="AH18" s="36">
        <v>0.2040509259259259</v>
      </c>
      <c r="AI18" s="39">
        <v>0.23391203703703703</v>
      </c>
      <c r="AJ18" s="36">
        <v>0.1658449074074074</v>
      </c>
      <c r="AK18" s="9">
        <v>0.1835300925925926</v>
      </c>
      <c r="AL18" s="39">
        <v>0.1839814814814815</v>
      </c>
      <c r="AM18" s="36">
        <v>0.2765162037037037</v>
      </c>
      <c r="AN18" s="31">
        <v>0.2765162037037037</v>
      </c>
      <c r="AO18" s="9">
        <v>0.27675925925925926</v>
      </c>
    </row>
    <row r="19" spans="1:41" ht="13.5">
      <c r="A19" s="44">
        <v>16</v>
      </c>
      <c r="B19" s="7" t="s">
        <v>33</v>
      </c>
      <c r="C19" s="8" t="s">
        <v>430</v>
      </c>
      <c r="D19" s="8" t="s">
        <v>34</v>
      </c>
      <c r="E19" s="9">
        <f>X19-W19+AF19-AE19+AN19-AM19</f>
        <v>0</v>
      </c>
      <c r="F19" s="20">
        <f>(7-COUNT(V19,W19,Z19,AE19,AH19,AJ19,AM19))*коэффициенты!$B$2</f>
        <v>0</v>
      </c>
      <c r="G19" s="16">
        <f>((SIGN(Y19)*-1)+1)*коэффициенты!$B$6+((SIGN(AD19)*-1)+1)*коэффициенты!$B$7+((SIGN(AA19)*-1)+1)*коэффициенты!$B$8+((SIGN(AB19)*-1)+1)*коэффициенты!$B$8+((SIGN(AC19)*-1)+1)*коэффициенты!$B$8+((SIGN(AG19)*-1)+1)*коэффициенты!$B$9+((SIGN(AI19)*-1)+1)*коэффициенты!$B$10+((SIGN(AK19)*-1)+1)*коэффициенты!$B$11+((SIGN(AL19)*-1)+1)*коэффициенты!$B$12+((SIGN(AO19)*-1)+1)*коэффициенты!$B$13</f>
        <v>0</v>
      </c>
      <c r="H19" s="23">
        <f>IF(Y19&gt;0,(Y19-X19)*коэффициенты!$B$24)+IF(AD19&gt;0,(AD19-Z19)*коэффициенты!$B$25)+IF(AG19&gt;0,(AG19-AF19)*коэффициенты!$B$26)+IF(AK19&gt;0,(AK19-AJ19)*коэффициенты!$B$27)+IF(AO19&gt;0,(AO19-AN19)*коэффициенты!$B$28)</f>
        <v>0.1431481481481477</v>
      </c>
      <c r="I19" s="16">
        <f>VLOOKUP($C19,коэффициенты!$E$2:$T$300,5,FALSE)</f>
        <v>0</v>
      </c>
      <c r="J19" s="16">
        <f>VLOOKUP($C19,коэффициенты!$E$2:$T$300,6,FALSE)</f>
        <v>0</v>
      </c>
      <c r="K19" s="16">
        <f>VLOOKUP($C19,коэффициенты!$E$2:$T$300,7,FALSE)</f>
        <v>0</v>
      </c>
      <c r="L19" s="16">
        <f>VLOOKUP($C19,коэффициенты!$E$2:$T$300,8,FALSE)</f>
        <v>0</v>
      </c>
      <c r="M19" s="16">
        <f>VLOOKUP($C19,коэффициенты!$E$2:$T$300,9,FALSE)</f>
        <v>60</v>
      </c>
      <c r="N19" s="16">
        <f>VLOOKUP($C19,коэффициенты!$E$2:$T$300,10,FALSE)</f>
        <v>26</v>
      </c>
      <c r="O19" s="16">
        <f>VLOOKUP($C19,коэффициенты!$E$2:$T$300,11,FALSE)</f>
        <v>12</v>
      </c>
      <c r="P19" s="16">
        <f>VLOOKUP($C19,коэффициенты!$E$2:$T$300,12,FALSE)</f>
        <v>150</v>
      </c>
      <c r="Q19" s="16">
        <f>VLOOKUP($C19,коэффициенты!$E$2:$T$300,13,FALSE)</f>
        <v>20</v>
      </c>
      <c r="R19" s="16">
        <f>VLOOKUP($C19,коэффициенты!$E$2:$T$300,14,FALSE)</f>
        <v>4</v>
      </c>
      <c r="S19" s="16">
        <f>VLOOKUP($C19,коэффициенты!$E$2:$T$300,15,FALSE)</f>
        <v>30</v>
      </c>
      <c r="T19" s="16">
        <f>VLOOKUP($C19,коэффициенты!$E$2:$T$300,16,FALSE)</f>
        <v>0</v>
      </c>
      <c r="U19" s="15">
        <f>D19-E19+TIME(0,F19+G19,0)+H19+TIME(0,SUM(I19:L19),0)-TIME(0,SUM(M19:T19),0)</f>
        <v>0.2246990740740736</v>
      </c>
      <c r="V19" s="43">
        <v>0.23756944444444442</v>
      </c>
      <c r="W19" s="36">
        <v>0.2274884259259259</v>
      </c>
      <c r="X19" s="31">
        <v>0.2274884259259259</v>
      </c>
      <c r="Y19" s="39">
        <v>0.22842592592592592</v>
      </c>
      <c r="Z19" s="36">
        <v>0.18145833333333336</v>
      </c>
      <c r="AA19" s="9">
        <v>0.18171296296296294</v>
      </c>
      <c r="AB19" s="9">
        <v>0.1823611111111111</v>
      </c>
      <c r="AC19" s="9">
        <v>0.1820023148148148</v>
      </c>
      <c r="AD19" s="39">
        <v>0.1825462962962963</v>
      </c>
      <c r="AE19" s="36">
        <v>0.15059027777777778</v>
      </c>
      <c r="AF19" s="31">
        <v>0.15059027777777778</v>
      </c>
      <c r="AG19" s="39">
        <v>0.1607638888888889</v>
      </c>
      <c r="AH19" s="36">
        <v>0.12151620370370371</v>
      </c>
      <c r="AI19" s="39">
        <v>0.12659722222222222</v>
      </c>
      <c r="AJ19" s="36">
        <v>0.06938657407407407</v>
      </c>
      <c r="AK19" s="9">
        <v>0.08583333333333333</v>
      </c>
      <c r="AL19" s="39">
        <v>0.08623842592592591</v>
      </c>
      <c r="AM19" s="36">
        <v>0.13820601851851852</v>
      </c>
      <c r="AN19" s="31">
        <v>0.13820601851851852</v>
      </c>
      <c r="AO19" s="9">
        <v>0.13876157407407408</v>
      </c>
    </row>
    <row r="20" spans="1:41" ht="13.5">
      <c r="A20" s="44">
        <v>17</v>
      </c>
      <c r="B20" s="7" t="s">
        <v>551</v>
      </c>
      <c r="C20" s="8" t="s">
        <v>410</v>
      </c>
      <c r="D20" s="8" t="s">
        <v>35</v>
      </c>
      <c r="E20" s="9">
        <f>X20-W20+AF20-AE20+AN20-AM20</f>
        <v>0</v>
      </c>
      <c r="F20" s="20">
        <f>(7-COUNT(V20,W20,Z20,AE20,AH20,AJ20,AM20))*коэффициенты!$B$2</f>
        <v>0</v>
      </c>
      <c r="G20" s="16">
        <f>((SIGN(Y20)*-1)+1)*коэффициенты!$B$6+((SIGN(AD20)*-1)+1)*коэффициенты!$B$7+((SIGN(AA20)*-1)+1)*коэффициенты!$B$8+((SIGN(AB20)*-1)+1)*коэффициенты!$B$8+((SIGN(AC20)*-1)+1)*коэффициенты!$B$8+((SIGN(AG20)*-1)+1)*коэффициенты!$B$9+((SIGN(AI20)*-1)+1)*коэффициенты!$B$10+((SIGN(AK20)*-1)+1)*коэффициенты!$B$11+((SIGN(AL20)*-1)+1)*коэффициенты!$B$12+((SIGN(AO20)*-1)+1)*коэффициенты!$B$13</f>
        <v>0</v>
      </c>
      <c r="H20" s="23">
        <f>IF(Y20&gt;0,(Y20-X20)*коэффициенты!$B$24)+IF(AD20&gt;0,(AD20-Z20)*коэффициенты!$B$25)+IF(AG20&gt;0,(AG20-AF20)*коэффициенты!$B$26)+IF(AK20&gt;0,(AK20-AJ20)*коэффициенты!$B$27)+IF(AO20&gt;0,(AO20-AN20)*коэффициенты!$B$28)</f>
        <v>0.20685185185185187</v>
      </c>
      <c r="I20" s="16">
        <f>VLOOKUP($C20,коэффициенты!$E$2:$T$300,5,FALSE)</f>
        <v>0</v>
      </c>
      <c r="J20" s="16">
        <f>VLOOKUP($C20,коэффициенты!$E$2:$T$300,6,FALSE)</f>
        <v>0</v>
      </c>
      <c r="K20" s="16">
        <f>VLOOKUP($C20,коэффициенты!$E$2:$T$300,7,FALSE)</f>
        <v>0</v>
      </c>
      <c r="L20" s="16">
        <f>VLOOKUP($C20,коэффициенты!$E$2:$T$300,8,FALSE)</f>
        <v>0</v>
      </c>
      <c r="M20" s="16">
        <f>VLOOKUP($C20,коэффициенты!$E$2:$T$300,9,FALSE)</f>
        <v>0</v>
      </c>
      <c r="N20" s="16">
        <f>VLOOKUP($C20,коэффициенты!$E$2:$T$300,10,FALSE)</f>
        <v>20</v>
      </c>
      <c r="O20" s="16">
        <f>VLOOKUP($C20,коэффициенты!$E$2:$T$300,11,FALSE)</f>
        <v>32</v>
      </c>
      <c r="P20" s="16">
        <f>VLOOKUP($C20,коэффициенты!$E$2:$T$300,12,FALSE)</f>
        <v>150</v>
      </c>
      <c r="Q20" s="16">
        <f>VLOOKUP($C20,коэффициенты!$E$2:$T$300,13,FALSE)</f>
        <v>20</v>
      </c>
      <c r="R20" s="16">
        <f>VLOOKUP($C20,коэффициенты!$E$2:$T$300,14,FALSE)</f>
        <v>6</v>
      </c>
      <c r="S20" s="16">
        <f>VLOOKUP($C20,коэффициенты!$E$2:$T$300,15,FALSE)</f>
        <v>30</v>
      </c>
      <c r="T20" s="16">
        <f>VLOOKUP($C20,коэффициенты!$E$2:$T$300,16,FALSE)</f>
        <v>120</v>
      </c>
      <c r="U20" s="15">
        <f>D20-E20+TIME(0,F20+G20,0)+H20+TIME(0,SUM(I20:L20),0)-TIME(0,SUM(M20:T20),0)</f>
        <v>0.240613425925926</v>
      </c>
      <c r="V20" s="43">
        <v>0.18159722222222222</v>
      </c>
      <c r="W20" s="36">
        <v>0.16833333333333333</v>
      </c>
      <c r="X20" s="31">
        <v>0.16833333333333333</v>
      </c>
      <c r="Y20" s="39">
        <v>0.16894675925925925</v>
      </c>
      <c r="Z20" s="36">
        <v>0.13065972222222222</v>
      </c>
      <c r="AA20" s="9">
        <v>0.13091435185185185</v>
      </c>
      <c r="AB20" s="9">
        <v>0.13162037037037036</v>
      </c>
      <c r="AC20" s="9">
        <v>0.13125</v>
      </c>
      <c r="AD20" s="39">
        <v>0.13181712962962963</v>
      </c>
      <c r="AE20" s="36">
        <v>0.20108796296296297</v>
      </c>
      <c r="AF20" s="31">
        <v>0.20108796296296297</v>
      </c>
      <c r="AG20" s="39">
        <v>0.21604166666666666</v>
      </c>
      <c r="AH20" s="36">
        <v>0.22599537037037035</v>
      </c>
      <c r="AI20" s="39">
        <v>0.2339351851851852</v>
      </c>
      <c r="AJ20" s="36">
        <v>0.0690625</v>
      </c>
      <c r="AK20" s="9">
        <v>0.09400462962962963</v>
      </c>
      <c r="AL20" s="39">
        <v>0.09421296296296296</v>
      </c>
      <c r="AM20" s="36">
        <v>0.24490740740740743</v>
      </c>
      <c r="AN20" s="31">
        <v>0.24490740740740743</v>
      </c>
      <c r="AO20" s="9">
        <v>0.24530092592592592</v>
      </c>
    </row>
    <row r="21" spans="1:41" ht="13.5">
      <c r="A21" s="44">
        <v>18</v>
      </c>
      <c r="B21" s="7" t="s">
        <v>290</v>
      </c>
      <c r="C21" s="8" t="s">
        <v>408</v>
      </c>
      <c r="D21" s="8" t="s">
        <v>66</v>
      </c>
      <c r="E21" s="9">
        <f>X21-W21+AF21-AE21+AN21-AM21</f>
        <v>0</v>
      </c>
      <c r="F21" s="20">
        <f>(7-COUNT(V21,W21,Z21,AE21,AH21,AJ21,AM21))*коэффициенты!$B$2</f>
        <v>0</v>
      </c>
      <c r="G21" s="16">
        <f>((SIGN(Y21)*-1)+1)*коэффициенты!$B$6+((SIGN(AD21)*-1)+1)*коэффициенты!$B$7+((SIGN(AA21)*-1)+1)*коэффициенты!$B$8+((SIGN(AB21)*-1)+1)*коэффициенты!$B$8+((SIGN(AC21)*-1)+1)*коэффициенты!$B$8+((SIGN(AG21)*-1)+1)*коэффициенты!$B$9+((SIGN(AI21)*-1)+1)*коэффициенты!$B$10+((SIGN(AK21)*-1)+1)*коэффициенты!$B$11+((SIGN(AL21)*-1)+1)*коэффициенты!$B$12+((SIGN(AO21)*-1)+1)*коэффициенты!$B$13</f>
        <v>0</v>
      </c>
      <c r="H21" s="23">
        <f>IF(Y21&gt;0,(Y21-X21)*коэффициенты!$B$24)+IF(AD21&gt;0,(AD21-Z21)*коэффициенты!$B$25)+IF(AG21&gt;0,(AG21-AF21)*коэффициенты!$B$26)+IF(AK21&gt;0,(AK21-AJ21)*коэффициенты!$B$27)+IF(AO21&gt;0,(AO21-AN21)*коэффициенты!$B$28)</f>
        <v>0.18315972222222232</v>
      </c>
      <c r="I21" s="16">
        <f>VLOOKUP($C21,коэффициенты!$E$2:$T$300,5,FALSE)</f>
        <v>0</v>
      </c>
      <c r="J21" s="16">
        <f>VLOOKUP($C21,коэффициенты!$E$2:$T$300,6,FALSE)</f>
        <v>0</v>
      </c>
      <c r="K21" s="16">
        <f>VLOOKUP($C21,коэффициенты!$E$2:$T$300,7,FALSE)</f>
        <v>0</v>
      </c>
      <c r="L21" s="16">
        <f>VLOOKUP($C21,коэффициенты!$E$2:$T$300,8,FALSE)</f>
        <v>0</v>
      </c>
      <c r="M21" s="16">
        <f>VLOOKUP($C21,коэффициенты!$E$2:$T$300,9,FALSE)</f>
        <v>30</v>
      </c>
      <c r="N21" s="16">
        <f>VLOOKUP($C21,коэффициенты!$E$2:$T$300,10,FALSE)</f>
        <v>0</v>
      </c>
      <c r="O21" s="16">
        <f>VLOOKUP($C21,коэффициенты!$E$2:$T$300,11,FALSE)</f>
        <v>22</v>
      </c>
      <c r="P21" s="16">
        <f>VLOOKUP($C21,коэффициенты!$E$2:$T$300,12,FALSE)</f>
        <v>150</v>
      </c>
      <c r="Q21" s="16">
        <f>VLOOKUP($C21,коэффициенты!$E$2:$T$300,13,FALSE)</f>
        <v>20</v>
      </c>
      <c r="R21" s="16">
        <f>VLOOKUP($C21,коэффициенты!$E$2:$T$300,14,FALSE)</f>
        <v>12</v>
      </c>
      <c r="S21" s="16">
        <f>VLOOKUP($C21,коэффициенты!$E$2:$T$300,15,FALSE)</f>
        <v>30</v>
      </c>
      <c r="T21" s="16">
        <f>VLOOKUP($C21,коэффициенты!$E$2:$T$300,16,FALSE)</f>
        <v>120</v>
      </c>
      <c r="U21" s="15">
        <f>D21-E21+TIME(0,F21+G21,0)+H21+TIME(0,SUM(I21:L21),0)-TIME(0,SUM(M21:T21),0)</f>
        <v>0.2481250000000001</v>
      </c>
      <c r="V21" s="43">
        <v>0.05885416666666667</v>
      </c>
      <c r="W21" s="36">
        <v>0.08240740740740742</v>
      </c>
      <c r="X21" s="31">
        <v>0.08240740740740742</v>
      </c>
      <c r="Y21" s="39">
        <v>0.08285879629629629</v>
      </c>
      <c r="Z21" s="36">
        <v>0.15123842592592593</v>
      </c>
      <c r="AA21" s="9">
        <v>0.15149305555555556</v>
      </c>
      <c r="AB21" s="9">
        <v>0.15197916666666667</v>
      </c>
      <c r="AC21" s="9">
        <v>0.1517361111111111</v>
      </c>
      <c r="AD21" s="39">
        <v>0.15212962962962964</v>
      </c>
      <c r="AE21" s="36">
        <v>0.21928240740740743</v>
      </c>
      <c r="AF21" s="31">
        <v>0.21928240740740743</v>
      </c>
      <c r="AG21" s="39">
        <v>0.23028935185185184</v>
      </c>
      <c r="AH21" s="36">
        <v>0.24914351851851854</v>
      </c>
      <c r="AI21" s="39">
        <v>0.2556597222222222</v>
      </c>
      <c r="AJ21" s="36">
        <v>0.1760185185185185</v>
      </c>
      <c r="AK21" s="9">
        <v>0.20195601851851852</v>
      </c>
      <c r="AL21" s="39">
        <v>0.20195601851851852</v>
      </c>
      <c r="AM21" s="36">
        <v>0.2682407407407407</v>
      </c>
      <c r="AN21" s="31">
        <v>0.2682407407407407</v>
      </c>
      <c r="AO21" s="9">
        <v>0.2689236111111111</v>
      </c>
    </row>
    <row r="22" spans="1:41" ht="13.5">
      <c r="A22" s="44">
        <v>19</v>
      </c>
      <c r="B22" s="7" t="s">
        <v>70</v>
      </c>
      <c r="C22" s="8" t="s">
        <v>406</v>
      </c>
      <c r="D22" s="8" t="s">
        <v>71</v>
      </c>
      <c r="E22" s="9">
        <f>X22-W22+AF22-AE22+AN22-AM22</f>
        <v>0</v>
      </c>
      <c r="F22" s="20">
        <f>(7-COUNT(V22,W22,Z22,AE22,AH22,AJ22,AM22))*коэффициенты!$B$2</f>
        <v>0</v>
      </c>
      <c r="G22" s="16">
        <f>((SIGN(Y22)*-1)+1)*коэффициенты!$B$6+((SIGN(AD22)*-1)+1)*коэффициенты!$B$7+((SIGN(AA22)*-1)+1)*коэффициенты!$B$8+((SIGN(AB22)*-1)+1)*коэффициенты!$B$8+((SIGN(AC22)*-1)+1)*коэффициенты!$B$8+((SIGN(AG22)*-1)+1)*коэффициенты!$B$9+((SIGN(AI22)*-1)+1)*коэффициенты!$B$10+((SIGN(AK22)*-1)+1)*коэффициенты!$B$11+((SIGN(AL22)*-1)+1)*коэффициенты!$B$12+((SIGN(AO22)*-1)+1)*коэффициенты!$B$13</f>
        <v>0</v>
      </c>
      <c r="H22" s="23">
        <f>IF(Y22&gt;0,(Y22-X22)*коэффициенты!$B$24)+IF(AD22&gt;0,(AD22-Z22)*коэффициенты!$B$25)+IF(AG22&gt;0,(AG22-AF22)*коэффициенты!$B$26)+IF(AK22&gt;0,(AK22-AJ22)*коэффициенты!$B$27)+IF(AO22&gt;0,(AO22-AN22)*коэффициенты!$B$28)</f>
        <v>0.22833333333333347</v>
      </c>
      <c r="I22" s="16">
        <f>VLOOKUP($C22,коэффициенты!$E$2:$T$300,5,FALSE)</f>
        <v>0</v>
      </c>
      <c r="J22" s="16">
        <f>VLOOKUP($C22,коэффициенты!$E$2:$T$300,6,FALSE)</f>
        <v>0</v>
      </c>
      <c r="K22" s="16">
        <f>VLOOKUP($C22,коэффициенты!$E$2:$T$300,7,FALSE)</f>
        <v>0</v>
      </c>
      <c r="L22" s="16">
        <f>VLOOKUP($C22,коэффициенты!$E$2:$T$300,8,FALSE)</f>
        <v>0</v>
      </c>
      <c r="M22" s="16">
        <f>VLOOKUP($C22,коэффициенты!$E$2:$T$300,9,FALSE)</f>
        <v>60</v>
      </c>
      <c r="N22" s="16">
        <f>VLOOKUP($C22,коэффициенты!$E$2:$T$300,10,FALSE)</f>
        <v>22</v>
      </c>
      <c r="O22" s="16">
        <f>VLOOKUP($C22,коэффициенты!$E$2:$T$300,11,FALSE)</f>
        <v>22</v>
      </c>
      <c r="P22" s="16">
        <f>VLOOKUP($C22,коэффициенты!$E$2:$T$300,12,FALSE)</f>
        <v>150</v>
      </c>
      <c r="Q22" s="16">
        <f>VLOOKUP($C22,коэффициенты!$E$2:$T$300,13,FALSE)</f>
        <v>20</v>
      </c>
      <c r="R22" s="16">
        <f>VLOOKUP($C22,коэффициенты!$E$2:$T$300,14,FALSE)</f>
        <v>12</v>
      </c>
      <c r="S22" s="16">
        <f>VLOOKUP($C22,коэффициенты!$E$2:$T$300,15,FALSE)</f>
        <v>30</v>
      </c>
      <c r="T22" s="16">
        <f>VLOOKUP($C22,коэффициенты!$E$2:$T$300,16,FALSE)</f>
        <v>120</v>
      </c>
      <c r="U22" s="15">
        <f>D22-E22+TIME(0,F22+G22,0)+H22+TIME(0,SUM(I22:L22),0)-TIME(0,SUM(M22:T22),0)</f>
        <v>0.25930555555555573</v>
      </c>
      <c r="V22" s="43">
        <v>0.2576967592592592</v>
      </c>
      <c r="W22" s="36">
        <v>0.24407407407407408</v>
      </c>
      <c r="X22" s="31">
        <v>0.24407407407407408</v>
      </c>
      <c r="Y22" s="39">
        <v>0.24458333333333335</v>
      </c>
      <c r="Z22" s="36">
        <v>0.19311342592592592</v>
      </c>
      <c r="AA22" s="9">
        <v>0.19346064814814815</v>
      </c>
      <c r="AB22" s="9">
        <v>0.19442129629629631</v>
      </c>
      <c r="AC22" s="9">
        <v>0.1940046296296296</v>
      </c>
      <c r="AD22" s="39">
        <v>0.19466435185185185</v>
      </c>
      <c r="AE22" s="36">
        <v>0.11461805555555556</v>
      </c>
      <c r="AF22" s="31">
        <v>0.11461805555555556</v>
      </c>
      <c r="AG22" s="39">
        <v>0.1337962962962963</v>
      </c>
      <c r="AH22" s="36">
        <v>0.07231481481481482</v>
      </c>
      <c r="AI22" s="39">
        <v>0.09538194444444444</v>
      </c>
      <c r="AJ22" s="36">
        <v>0.1531597222222222</v>
      </c>
      <c r="AK22" s="9">
        <v>0.17565972222222223</v>
      </c>
      <c r="AL22" s="39">
        <v>0.15616898148148148</v>
      </c>
      <c r="AM22" s="36">
        <v>0.05659722222222222</v>
      </c>
      <c r="AN22" s="31">
        <v>0.05659722222222222</v>
      </c>
      <c r="AO22" s="9">
        <v>0.057465277777777775</v>
      </c>
    </row>
    <row r="23" spans="1:41" ht="13.5">
      <c r="A23" s="44">
        <v>20</v>
      </c>
      <c r="B23" s="7" t="s">
        <v>552</v>
      </c>
      <c r="C23" s="8" t="s">
        <v>384</v>
      </c>
      <c r="D23" s="8" t="s">
        <v>11</v>
      </c>
      <c r="E23" s="9">
        <f>X23-W23+AF23-AE23+AN23-AM23</f>
        <v>0</v>
      </c>
      <c r="F23" s="20">
        <f>(7-COUNT(V23,W23,Z23,AE23,AH23,AJ23,AM23))*коэффициенты!$B$2</f>
        <v>0</v>
      </c>
      <c r="G23" s="16">
        <f>((SIGN(Y23)*-1)+1)*коэффициенты!$B$6+((SIGN(AD23)*-1)+1)*коэффициенты!$B$7+((SIGN(AA23)*-1)+1)*коэффициенты!$B$8+((SIGN(AB23)*-1)+1)*коэффициенты!$B$8+((SIGN(AC23)*-1)+1)*коэффициенты!$B$8+((SIGN(AG23)*-1)+1)*коэффициенты!$B$9+((SIGN(AI23)*-1)+1)*коэффициенты!$B$10+((SIGN(AK23)*-1)+1)*коэффициенты!$B$11+((SIGN(AL23)*-1)+1)*коэффициенты!$B$12+((SIGN(AO23)*-1)+1)*коэффициенты!$B$13</f>
        <v>0</v>
      </c>
      <c r="H23" s="23">
        <f>IF(Y23&gt;0,(Y23-X23)*коэффициенты!$B$24)+IF(AD23&gt;0,(AD23-Z23)*коэффициенты!$B$25)+IF(AG23&gt;0,(AG23-AF23)*коэффициенты!$B$26)+IF(AK23&gt;0,(AK23-AJ23)*коэффициенты!$B$27)+IF(AO23&gt;0,(AO23-AN23)*коэффициенты!$B$28)</f>
        <v>0.15165509259259252</v>
      </c>
      <c r="I23" s="16">
        <f>VLOOKUP($C23,коэффициенты!$E$2:$T$300,5,FALSE)</f>
        <v>0</v>
      </c>
      <c r="J23" s="16">
        <f>VLOOKUP($C23,коэффициенты!$E$2:$T$300,6,FALSE)</f>
        <v>0</v>
      </c>
      <c r="K23" s="16">
        <f>VLOOKUP($C23,коэффициенты!$E$2:$T$300,7,FALSE)</f>
        <v>0</v>
      </c>
      <c r="L23" s="16">
        <f>VLOOKUP($C23,коэффициенты!$E$2:$T$300,8,FALSE)</f>
        <v>0</v>
      </c>
      <c r="M23" s="16">
        <f>VLOOKUP($C23,коэффициенты!$E$2:$T$300,9,FALSE)</f>
        <v>0</v>
      </c>
      <c r="N23" s="16">
        <f>VLOOKUP($C23,коэффициенты!$E$2:$T$300,10,FALSE)</f>
        <v>30</v>
      </c>
      <c r="O23" s="16">
        <f>VLOOKUP($C23,коэффициенты!$E$2:$T$300,11,FALSE)</f>
        <v>0</v>
      </c>
      <c r="P23" s="16">
        <f>VLOOKUP($C23,коэффициенты!$E$2:$T$300,12,FALSE)</f>
        <v>150</v>
      </c>
      <c r="Q23" s="16">
        <f>VLOOKUP($C23,коэффициенты!$E$2:$T$300,13,FALSE)</f>
        <v>20</v>
      </c>
      <c r="R23" s="16">
        <f>VLOOKUP($C23,коэффициенты!$E$2:$T$300,14,FALSE)</f>
        <v>6</v>
      </c>
      <c r="S23" s="16">
        <f>VLOOKUP($C23,коэффициенты!$E$2:$T$300,15,FALSE)</f>
        <v>0</v>
      </c>
      <c r="T23" s="16">
        <f>VLOOKUP($C23,коэффициенты!$E$2:$T$300,16,FALSE)</f>
        <v>0</v>
      </c>
      <c r="U23" s="15">
        <f>D23-E23+TIME(0,F23+G23,0)+H23+TIME(0,SUM(I23:L23),0)-TIME(0,SUM(M23:T23),0)</f>
        <v>0.27387731481481475</v>
      </c>
      <c r="V23" s="43">
        <v>0.07425925925925926</v>
      </c>
      <c r="W23" s="36">
        <v>0.09721064814814816</v>
      </c>
      <c r="X23" s="9">
        <v>0.09721064814814816</v>
      </c>
      <c r="Y23" s="39">
        <v>0.09769675925925926</v>
      </c>
      <c r="Z23" s="36">
        <v>0.1418287037037037</v>
      </c>
      <c r="AA23" s="9">
        <v>0.14202546296296295</v>
      </c>
      <c r="AB23" s="9">
        <v>0.14258101851851854</v>
      </c>
      <c r="AC23" s="9">
        <v>0.14226851851851852</v>
      </c>
      <c r="AD23" s="39">
        <v>0.14274305555555555</v>
      </c>
      <c r="AE23" s="36">
        <v>0.18188657407407408</v>
      </c>
      <c r="AF23" s="9">
        <v>0.18188657407407408</v>
      </c>
      <c r="AG23" s="39">
        <v>0.19407407407407407</v>
      </c>
      <c r="AH23" s="36">
        <v>0.20628472222222224</v>
      </c>
      <c r="AI23" s="39">
        <v>0.22491898148148148</v>
      </c>
      <c r="AJ23" s="36">
        <v>0.15429398148148146</v>
      </c>
      <c r="AK23" s="39">
        <v>0.17049768518518518</v>
      </c>
      <c r="AL23" s="39">
        <v>0.17049768518518518</v>
      </c>
      <c r="AM23" s="36">
        <v>0.23390046296296296</v>
      </c>
      <c r="AN23" s="31">
        <v>0.23390046296296296</v>
      </c>
      <c r="AO23" s="9">
        <v>0.23417824074074076</v>
      </c>
    </row>
    <row r="24" spans="1:41" s="3" customFormat="1" ht="13.5">
      <c r="A24" s="44">
        <v>21</v>
      </c>
      <c r="B24" s="7" t="s">
        <v>9</v>
      </c>
      <c r="C24" s="8" t="s">
        <v>546</v>
      </c>
      <c r="D24" s="8" t="s">
        <v>10</v>
      </c>
      <c r="E24" s="9">
        <f>X24-W24+AF24-AE24+AN24-AM24</f>
        <v>0.0007523148148148029</v>
      </c>
      <c r="F24" s="20">
        <f>(7-COUNT(V24,W24,Z24,AE24,AH24,AJ24,AM24))*коэффициенты!$B$2</f>
        <v>0</v>
      </c>
      <c r="G24" s="16">
        <f>((SIGN(Y24)*-1)+1)*коэффициенты!$B$6+((SIGN(AD24)*-1)+1)*коэффициенты!$B$7+((SIGN(AA24)*-1)+1)*коэффициенты!$B$8+((SIGN(AB24)*-1)+1)*коэффициенты!$B$8+((SIGN(AC24)*-1)+1)*коэффициенты!$B$8+((SIGN(AG24)*-1)+1)*коэффициенты!$B$9+((SIGN(AI24)*-1)+1)*коэффициенты!$B$10+((SIGN(AK24)*-1)+1)*коэффициенты!$B$11+((SIGN(AL24)*-1)+1)*коэффициенты!$B$12+((SIGN(AO24)*-1)+1)*коэффициенты!$B$13</f>
        <v>120</v>
      </c>
      <c r="H24" s="23">
        <f>IF(Y24&gt;0,(Y24-X24)*коэффициенты!$B$24)+IF(AD24&gt;0,(AD24-Z24)*коэффициенты!$B$25)+IF(AG24&gt;0,(AG24-AF24)*коэффициенты!$B$26)+IF(AK24&gt;0,(AK24-AJ24)*коэффициенты!$B$27)+IF(AO24&gt;0,(AO24-AN24)*коэффициенты!$B$28)</f>
        <v>0.1757523148148147</v>
      </c>
      <c r="I24" s="16">
        <f>VLOOKUP($C24,коэффициенты!$E$2:$T$300,5,FALSE)</f>
        <v>0</v>
      </c>
      <c r="J24" s="16">
        <f>VLOOKUP($C24,коэффициенты!$E$2:$T$300,6,FALSE)</f>
        <v>0</v>
      </c>
      <c r="K24" s="16">
        <f>VLOOKUP($C24,коэффициенты!$E$2:$T$300,7,FALSE)</f>
        <v>0</v>
      </c>
      <c r="L24" s="16">
        <f>VLOOKUP($C24,коэффициенты!$E$2:$T$300,8,FALSE)</f>
        <v>0</v>
      </c>
      <c r="M24" s="16">
        <f>VLOOKUP($C24,коэффициенты!$E$2:$T$300,9,FALSE)</f>
        <v>0</v>
      </c>
      <c r="N24" s="16">
        <f>VLOOKUP($C24,коэффициенты!$E$2:$T$300,10,FALSE)</f>
        <v>14</v>
      </c>
      <c r="O24" s="16">
        <f>VLOOKUP($C24,коэффициенты!$E$2:$T$300,11,FALSE)</f>
        <v>22</v>
      </c>
      <c r="P24" s="16">
        <f>VLOOKUP($C24,коэффициенты!$E$2:$T$300,12,FALSE)</f>
        <v>120</v>
      </c>
      <c r="Q24" s="16">
        <f>VLOOKUP($C24,коэффициенты!$E$2:$T$300,13,FALSE)</f>
        <v>20</v>
      </c>
      <c r="R24" s="16">
        <f>VLOOKUP($C24,коэффициенты!$E$2:$T$300,14,FALSE)</f>
        <v>12</v>
      </c>
      <c r="S24" s="16">
        <f>VLOOKUP($C24,коэффициенты!$E$2:$T$300,15,FALSE)</f>
        <v>30</v>
      </c>
      <c r="T24" s="16">
        <f>VLOOKUP($C24,коэффициенты!$E$2:$T$300,16,FALSE)</f>
        <v>120</v>
      </c>
      <c r="U24" s="15">
        <f>D24-E24+TIME(0,F24+G24,0)+H24+TIME(0,SUM(I24:L24),0)-TIME(0,SUM(M24:T24),0)</f>
        <v>0.28774305555555535</v>
      </c>
      <c r="V24" s="43">
        <v>0.059456018518518526</v>
      </c>
      <c r="W24" s="36">
        <v>0.0804861111111111</v>
      </c>
      <c r="X24" s="31">
        <v>0.0804861111111111</v>
      </c>
      <c r="Y24" s="39">
        <v>0.08171296296296296</v>
      </c>
      <c r="Z24" s="36">
        <v>0.12239583333333333</v>
      </c>
      <c r="AA24" s="9">
        <v>0.12349537037037038</v>
      </c>
      <c r="AB24" s="9">
        <v>0.1225810185185185</v>
      </c>
      <c r="AC24" s="9">
        <v>0.12296296296296295</v>
      </c>
      <c r="AD24" s="39">
        <v>0.12377314814814815</v>
      </c>
      <c r="AE24" s="36">
        <v>0.18372685185185186</v>
      </c>
      <c r="AF24" s="31">
        <v>0.18372685185185186</v>
      </c>
      <c r="AG24" s="39">
        <v>0.1963425925925926</v>
      </c>
      <c r="AH24" s="36">
        <v>0.20516203703703703</v>
      </c>
      <c r="AI24" s="39"/>
      <c r="AJ24" s="36">
        <v>0.1459953703703704</v>
      </c>
      <c r="AK24" s="9">
        <v>0.1658449074074074</v>
      </c>
      <c r="AL24" s="39">
        <v>0.1659837962962963</v>
      </c>
      <c r="AM24" s="36">
        <v>0.22056712962962963</v>
      </c>
      <c r="AN24" s="9">
        <v>0.22131944444444443</v>
      </c>
      <c r="AO24" s="9">
        <v>0.22164351851851852</v>
      </c>
    </row>
    <row r="25" spans="1:41" ht="13.5">
      <c r="A25" s="44">
        <v>22</v>
      </c>
      <c r="B25" s="7" t="s">
        <v>113</v>
      </c>
      <c r="C25" s="8" t="s">
        <v>422</v>
      </c>
      <c r="D25" s="8" t="s">
        <v>114</v>
      </c>
      <c r="E25" s="9">
        <f>X25-W25+AF25-AE25+AN25-AM25</f>
        <v>0</v>
      </c>
      <c r="F25" s="20">
        <f>(7-COUNT(V25,W25,Z25,AE25,AH25,AJ25,AM25))*коэффициенты!$B$2</f>
        <v>0</v>
      </c>
      <c r="G25" s="16">
        <f>((SIGN(Y25)*-1)+1)*коэффициенты!$B$6+((SIGN(AD25)*-1)+1)*коэффициенты!$B$7+((SIGN(AA25)*-1)+1)*коэффициенты!$B$8+((SIGN(AB25)*-1)+1)*коэффициенты!$B$8+((SIGN(AC25)*-1)+1)*коэффициенты!$B$8+((SIGN(AG25)*-1)+1)*коэффициенты!$B$9+((SIGN(AI25)*-1)+1)*коэффициенты!$B$10+((SIGN(AK25)*-1)+1)*коэффициенты!$B$11+((SIGN(AL25)*-1)+1)*коэффициенты!$B$12+((SIGN(AO25)*-1)+1)*коэффициенты!$B$13</f>
        <v>0</v>
      </c>
      <c r="H25" s="23">
        <f>IF(Y25&gt;0,(Y25-X25)*коэффициенты!$B$24)+IF(AD25&gt;0,(AD25-Z25)*коэффициенты!$B$25)+IF(AG25&gt;0,(AG25-AF25)*коэффициенты!$B$26)+IF(AK25&gt;0,(AK25-AJ25)*коэффициенты!$B$27)+IF(AO25&gt;0,(AO25-AN25)*коэффициенты!$B$28)</f>
        <v>0.17269675925925954</v>
      </c>
      <c r="I25" s="16">
        <f>VLOOKUP($C25,коэффициенты!$E$2:$T$300,5,FALSE)</f>
        <v>0</v>
      </c>
      <c r="J25" s="16">
        <f>VLOOKUP($C25,коэффициенты!$E$2:$T$300,6,FALSE)</f>
        <v>0</v>
      </c>
      <c r="K25" s="16">
        <f>VLOOKUP($C25,коэффициенты!$E$2:$T$300,7,FALSE)</f>
        <v>0</v>
      </c>
      <c r="L25" s="16">
        <f>VLOOKUP($C25,коэффициенты!$E$2:$T$300,8,FALSE)</f>
        <v>0</v>
      </c>
      <c r="M25" s="16">
        <f>VLOOKUP($C25,коэффициенты!$E$2:$T$300,9,FALSE)</f>
        <v>0</v>
      </c>
      <c r="N25" s="16">
        <f>VLOOKUP($C25,коэффициенты!$E$2:$T$300,10,FALSE)</f>
        <v>22</v>
      </c>
      <c r="O25" s="16">
        <f>VLOOKUP($C25,коэффициенты!$E$2:$T$300,11,FALSE)</f>
        <v>14</v>
      </c>
      <c r="P25" s="16">
        <f>VLOOKUP($C25,коэффициенты!$E$2:$T$300,12,FALSE)</f>
        <v>150</v>
      </c>
      <c r="Q25" s="16">
        <f>VLOOKUP($C25,коэффициенты!$E$2:$T$300,13,FALSE)</f>
        <v>20</v>
      </c>
      <c r="R25" s="16">
        <f>VLOOKUP($C25,коэффициенты!$E$2:$T$300,14,FALSE)</f>
        <v>8</v>
      </c>
      <c r="S25" s="16">
        <f>VLOOKUP($C25,коэффициенты!$E$2:$T$300,15,FALSE)</f>
        <v>30</v>
      </c>
      <c r="T25" s="16">
        <f>VLOOKUP($C25,коэффициенты!$E$2:$T$300,16,FALSE)</f>
        <v>120</v>
      </c>
      <c r="U25" s="15">
        <f>D25-E25+TIME(0,F25+G25,0)+H25+TIME(0,SUM(I25:L25),0)-TIME(0,SUM(M25:T25),0)</f>
        <v>0.29038194444444476</v>
      </c>
      <c r="V25" s="43">
        <v>0.07153935185185185</v>
      </c>
      <c r="W25" s="36">
        <v>0.10501157407407408</v>
      </c>
      <c r="X25" s="31">
        <v>0.10501157407407408</v>
      </c>
      <c r="Y25" s="39">
        <v>0.1053587962962963</v>
      </c>
      <c r="Z25" s="36">
        <v>0.17016203703703703</v>
      </c>
      <c r="AA25" s="9">
        <v>0.1703472222222222</v>
      </c>
      <c r="AB25" s="9">
        <v>0.17079861111111114</v>
      </c>
      <c r="AC25" s="9">
        <v>0.17057870370370368</v>
      </c>
      <c r="AD25" s="39">
        <v>0.1710300925925926</v>
      </c>
      <c r="AE25" s="36">
        <v>0.28252314814814816</v>
      </c>
      <c r="AF25" s="31">
        <v>0.28252314814814816</v>
      </c>
      <c r="AG25" s="39">
        <v>0.2956944444444444</v>
      </c>
      <c r="AH25" s="36">
        <v>0.2553472222222222</v>
      </c>
      <c r="AI25" s="39">
        <v>0.27016203703703706</v>
      </c>
      <c r="AJ25" s="36">
        <v>0.1979861111111111</v>
      </c>
      <c r="AK25" s="9">
        <v>0.21814814814814817</v>
      </c>
      <c r="AL25" s="39">
        <v>0.21814814814814817</v>
      </c>
      <c r="AM25" s="36">
        <v>0.3151967592592593</v>
      </c>
      <c r="AN25" s="31">
        <v>0.3151967592592593</v>
      </c>
      <c r="AO25" s="9">
        <v>0.3156828703703704</v>
      </c>
    </row>
    <row r="26" spans="1:41" ht="13.5">
      <c r="A26" s="44">
        <v>23</v>
      </c>
      <c r="B26" s="7" t="s">
        <v>84</v>
      </c>
      <c r="C26" s="8" t="s">
        <v>449</v>
      </c>
      <c r="D26" s="8" t="s">
        <v>85</v>
      </c>
      <c r="E26" s="9">
        <f>X26-W26+AF26-AE26+AN26-AM26</f>
        <v>0</v>
      </c>
      <c r="F26" s="20">
        <f>(7-COUNT(V26,W26,Z26,AE26,AH26,AJ26,AM26))*коэффициенты!$B$2</f>
        <v>0</v>
      </c>
      <c r="G26" s="16">
        <f>((SIGN(Y26)*-1)+1)*коэффициенты!$B$6+((SIGN(AD26)*-1)+1)*коэффициенты!$B$7+((SIGN(AA26)*-1)+1)*коэффициенты!$B$8+((SIGN(AB26)*-1)+1)*коэффициенты!$B$8+((SIGN(AC26)*-1)+1)*коэффициенты!$B$8+((SIGN(AG26)*-1)+1)*коэффициенты!$B$9+((SIGN(AI26)*-1)+1)*коэффициенты!$B$10+((SIGN(AK26)*-1)+1)*коэффициенты!$B$11+((SIGN(AL26)*-1)+1)*коэффициенты!$B$12+((SIGN(AO26)*-1)+1)*коэффициенты!$B$13</f>
        <v>0</v>
      </c>
      <c r="H26" s="23">
        <f>IF(Y26&gt;0,(Y26-X26)*коэффициенты!$B$24)+IF(AD26&gt;0,(AD26-Z26)*коэффициенты!$B$25)+IF(AG26&gt;0,(AG26-AF26)*коэффициенты!$B$26)+IF(AK26&gt;0,(AK26-AJ26)*коэффициенты!$B$27)+IF(AO26&gt;0,(AO26-AN26)*коэффициенты!$B$28)</f>
        <v>0.21216435185185156</v>
      </c>
      <c r="I26" s="16">
        <f>VLOOKUP($C26,коэффициенты!$E$2:$T$300,5,FALSE)</f>
        <v>0</v>
      </c>
      <c r="J26" s="16">
        <f>VLOOKUP($C26,коэффициенты!$E$2:$T$300,6,FALSE)</f>
        <v>0</v>
      </c>
      <c r="K26" s="16">
        <f>VLOOKUP($C26,коэффициенты!$E$2:$T$300,7,FALSE)</f>
        <v>0</v>
      </c>
      <c r="L26" s="16">
        <f>VLOOKUP($C26,коэффициенты!$E$2:$T$300,8,FALSE)</f>
        <v>0</v>
      </c>
      <c r="M26" s="16">
        <f>VLOOKUP($C26,коэффициенты!$E$2:$T$300,9,FALSE)</f>
        <v>30</v>
      </c>
      <c r="N26" s="16">
        <f>VLOOKUP($C26,коэффициенты!$E$2:$T$300,10,FALSE)</f>
        <v>18</v>
      </c>
      <c r="O26" s="16">
        <f>VLOOKUP($C26,коэффициенты!$E$2:$T$300,11,FALSE)</f>
        <v>34</v>
      </c>
      <c r="P26" s="16">
        <f>VLOOKUP($C26,коэффициенты!$E$2:$T$300,12,FALSE)</f>
        <v>150</v>
      </c>
      <c r="Q26" s="16">
        <f>VLOOKUP($C26,коэффициенты!$E$2:$T$300,13,FALSE)</f>
        <v>20</v>
      </c>
      <c r="R26" s="16">
        <f>VLOOKUP($C26,коэффициенты!$E$2:$T$300,14,FALSE)</f>
        <v>8</v>
      </c>
      <c r="S26" s="16">
        <f>VLOOKUP($C26,коэффициенты!$E$2:$T$300,15,FALSE)</f>
        <v>0</v>
      </c>
      <c r="T26" s="16">
        <f>VLOOKUP($C26,коэффициенты!$E$2:$T$300,16,FALSE)</f>
        <v>120</v>
      </c>
      <c r="U26" s="15">
        <f>D26-E26+TIME(0,F26+G26,0)+H26+TIME(0,SUM(I26:L26),0)-TIME(0,SUM(M26:T26),0)</f>
        <v>0.2954166666666664</v>
      </c>
      <c r="V26" s="43">
        <v>0.19355324074074076</v>
      </c>
      <c r="W26" s="36">
        <v>0.21380787037037038</v>
      </c>
      <c r="X26" s="31">
        <v>0.21380787037037038</v>
      </c>
      <c r="Y26" s="39">
        <v>0.21435185185185188</v>
      </c>
      <c r="Z26" s="36">
        <v>0.2601736111111111</v>
      </c>
      <c r="AA26" s="9">
        <v>0.2604398148148148</v>
      </c>
      <c r="AB26" s="9">
        <v>0.2610763888888889</v>
      </c>
      <c r="AC26" s="9">
        <v>0.2607407407407408</v>
      </c>
      <c r="AD26" s="39">
        <v>0.2612731481481481</v>
      </c>
      <c r="AE26" s="36">
        <v>0.16006944444444446</v>
      </c>
      <c r="AF26" s="31">
        <v>0.16006944444444446</v>
      </c>
      <c r="AG26" s="39">
        <v>0.17309027777777777</v>
      </c>
      <c r="AH26" s="36">
        <v>0.05701388888888889</v>
      </c>
      <c r="AI26" s="39">
        <v>0.0977662037037037</v>
      </c>
      <c r="AJ26" s="36">
        <v>0.11658564814814815</v>
      </c>
      <c r="AK26" s="9">
        <v>0.14597222222222223</v>
      </c>
      <c r="AL26" s="39">
        <v>0.14597222222222223</v>
      </c>
      <c r="AM26" s="36">
        <v>0.04776620370370371</v>
      </c>
      <c r="AN26" s="9">
        <v>0.04776620370370371</v>
      </c>
      <c r="AO26" s="9">
        <v>0.04810185185185185</v>
      </c>
    </row>
    <row r="27" spans="1:41" ht="13.5">
      <c r="A27" s="44">
        <v>24</v>
      </c>
      <c r="B27" s="7" t="s">
        <v>111</v>
      </c>
      <c r="C27" s="8" t="s">
        <v>424</v>
      </c>
      <c r="D27" s="8" t="s">
        <v>112</v>
      </c>
      <c r="E27" s="9">
        <f>X27-W27+AF27-AE27+AN27-AM27</f>
        <v>0</v>
      </c>
      <c r="F27" s="20">
        <f>(7-COUNT(V27,W27,Z27,AE27,AH27,AJ27,AM27))*коэффициенты!$B$2</f>
        <v>0</v>
      </c>
      <c r="G27" s="16">
        <f>((SIGN(Y27)*-1)+1)*коэффициенты!$B$6+((SIGN(AD27)*-1)+1)*коэффициенты!$B$7+((SIGN(AA27)*-1)+1)*коэффициенты!$B$8+((SIGN(AB27)*-1)+1)*коэффициенты!$B$8+((SIGN(AC27)*-1)+1)*коэффициенты!$B$8+((SIGN(AG27)*-1)+1)*коэффициенты!$B$9+((SIGN(AI27)*-1)+1)*коэффициенты!$B$10+((SIGN(AK27)*-1)+1)*коэффициенты!$B$11+((SIGN(AL27)*-1)+1)*коэффициенты!$B$12+((SIGN(AO27)*-1)+1)*коэффициенты!$B$13</f>
        <v>0</v>
      </c>
      <c r="H27" s="23">
        <f>IF(Y27&gt;0,(Y27-X27)*коэффициенты!$B$24)+IF(AD27&gt;0,(AD27-Z27)*коэффициенты!$B$25)+IF(AG27&gt;0,(AG27-AF27)*коэффициенты!$B$26)+IF(AK27&gt;0,(AK27-AJ27)*коэффициенты!$B$27)+IF(AO27&gt;0,(AO27-AN27)*коэффициенты!$B$28)</f>
        <v>0.19438657407407417</v>
      </c>
      <c r="I27" s="16">
        <f>VLOOKUP($C27,коэффициенты!$E$2:$T$300,5,FALSE)</f>
        <v>0</v>
      </c>
      <c r="J27" s="16">
        <f>VLOOKUP($C27,коэффициенты!$E$2:$T$300,6,FALSE)</f>
        <v>0</v>
      </c>
      <c r="K27" s="16">
        <f>VLOOKUP($C27,коэффициенты!$E$2:$T$300,7,FALSE)</f>
        <v>0</v>
      </c>
      <c r="L27" s="16">
        <f>VLOOKUP($C27,коэффициенты!$E$2:$T$300,8,FALSE)</f>
        <v>0</v>
      </c>
      <c r="M27" s="16">
        <f>VLOOKUP($C27,коэффициенты!$E$2:$T$300,9,FALSE)</f>
        <v>30</v>
      </c>
      <c r="N27" s="16">
        <f>VLOOKUP($C27,коэффициенты!$E$2:$T$300,10,FALSE)</f>
        <v>40</v>
      </c>
      <c r="O27" s="16">
        <f>VLOOKUP($C27,коэффициенты!$E$2:$T$300,11,FALSE)</f>
        <v>30</v>
      </c>
      <c r="P27" s="16">
        <f>VLOOKUP($C27,коэффициенты!$E$2:$T$300,12,FALSE)</f>
        <v>120</v>
      </c>
      <c r="Q27" s="16">
        <f>VLOOKUP($C27,коэффициенты!$E$2:$T$300,13,FALSE)</f>
        <v>0</v>
      </c>
      <c r="R27" s="16">
        <f>VLOOKUP($C27,коэффициенты!$E$2:$T$300,14,FALSE)</f>
        <v>12</v>
      </c>
      <c r="S27" s="16">
        <f>VLOOKUP($C27,коэффициенты!$E$2:$T$300,15,FALSE)</f>
        <v>30</v>
      </c>
      <c r="T27" s="16">
        <f>VLOOKUP($C27,коэффициенты!$E$2:$T$300,16,FALSE)</f>
        <v>120</v>
      </c>
      <c r="U27" s="15">
        <f>D27-E27+TIME(0,F27+G27,0)+H27+TIME(0,SUM(I27:L27),0)-TIME(0,SUM(M27:T27),0)</f>
        <v>0.29653935185185193</v>
      </c>
      <c r="V27" s="43">
        <v>0.30841435185185184</v>
      </c>
      <c r="W27" s="36">
        <v>0.2901736111111111</v>
      </c>
      <c r="X27" s="31">
        <v>0.2901736111111111</v>
      </c>
      <c r="Y27" s="39">
        <v>0.29060185185185183</v>
      </c>
      <c r="Z27" s="36">
        <v>0.22332175925925926</v>
      </c>
      <c r="AA27" s="9">
        <v>0.2235300925925926</v>
      </c>
      <c r="AB27" s="9">
        <v>0.22414351851851852</v>
      </c>
      <c r="AC27" s="9">
        <v>0.22376157407407407</v>
      </c>
      <c r="AD27" s="39">
        <v>0.22449074074074074</v>
      </c>
      <c r="AE27" s="36">
        <v>0.19221064814814814</v>
      </c>
      <c r="AF27" s="31">
        <v>0.19221064814814814</v>
      </c>
      <c r="AG27" s="39">
        <v>0.20526620370370371</v>
      </c>
      <c r="AH27" s="36">
        <v>0.15707175925925926</v>
      </c>
      <c r="AI27" s="39">
        <v>0.18033564814814815</v>
      </c>
      <c r="AJ27" s="36">
        <v>0.11152777777777778</v>
      </c>
      <c r="AK27" s="9">
        <v>0.13615740740740742</v>
      </c>
      <c r="AL27" s="9">
        <v>0.13615740740740742</v>
      </c>
      <c r="AM27" s="36">
        <v>0.055949074074074075</v>
      </c>
      <c r="AN27" s="31">
        <v>0.055949074074074075</v>
      </c>
      <c r="AO27" s="9">
        <v>0.0565625</v>
      </c>
    </row>
    <row r="28" spans="1:41" ht="13.5">
      <c r="A28" s="44">
        <v>25</v>
      </c>
      <c r="B28" s="7" t="s">
        <v>560</v>
      </c>
      <c r="C28" s="8" t="s">
        <v>389</v>
      </c>
      <c r="D28" s="8" t="s">
        <v>63</v>
      </c>
      <c r="E28" s="9">
        <f>X28-W28+AF28-AE28+AN28-AM28</f>
        <v>0</v>
      </c>
      <c r="F28" s="20">
        <f>(7-COUNT(V28,W28,Z28,AE28,AH28,AJ28,AM28))*коэффициенты!$B$2</f>
        <v>0</v>
      </c>
      <c r="G28" s="16">
        <f>((SIGN(Y28)*-1)+1)*коэффициенты!$B$6+((SIGN(AD28)*-1)+1)*коэффициенты!$B$7+((SIGN(AA28)*-1)+1)*коэффициенты!$B$8+((SIGN(AB28)*-1)+1)*коэффициенты!$B$8+((SIGN(AC28)*-1)+1)*коэффициенты!$B$8+((SIGN(AG28)*-1)+1)*коэффициенты!$B$9+((SIGN(AI28)*-1)+1)*коэффициенты!$B$10+((SIGN(AK28)*-1)+1)*коэффициенты!$B$11+((SIGN(AL28)*-1)+1)*коэффициенты!$B$12+((SIGN(AO28)*-1)+1)*коэффициенты!$B$13</f>
        <v>0</v>
      </c>
      <c r="H28" s="23">
        <f>IF(Y28&gt;0,(Y28-X28)*коэффициенты!$B$24)+IF(AD28&gt;0,(AD28-Z28)*коэффициенты!$B$25)+IF(AG28&gt;0,(AG28-AF28)*коэффициенты!$B$26)+IF(AK28&gt;0,(AK28-AJ28)*коэффициенты!$B$27)+IF(AO28&gt;0,(AO28-AN28)*коэффициенты!$B$28)</f>
        <v>0.2525694444444445</v>
      </c>
      <c r="I28" s="16">
        <f>VLOOKUP($C28,коэффициенты!$E$2:$T$300,5,FALSE)</f>
        <v>0</v>
      </c>
      <c r="J28" s="16">
        <f>VLOOKUP($C28,коэффициенты!$E$2:$T$300,6,FALSE)</f>
        <v>0</v>
      </c>
      <c r="K28" s="16">
        <f>VLOOKUP($C28,коэффициенты!$E$2:$T$300,7,FALSE)</f>
        <v>0</v>
      </c>
      <c r="L28" s="16">
        <f>VLOOKUP($C28,коэффициенты!$E$2:$T$300,8,FALSE)</f>
        <v>0</v>
      </c>
      <c r="M28" s="16">
        <f>VLOOKUP($C28,коэффициенты!$E$2:$T$300,9,FALSE)</f>
        <v>30</v>
      </c>
      <c r="N28" s="16">
        <f>VLOOKUP($C28,коэффициенты!$E$2:$T$300,10,FALSE)</f>
        <v>30</v>
      </c>
      <c r="O28" s="16">
        <f>VLOOKUP($C28,коэффициенты!$E$2:$T$300,11,FALSE)</f>
        <v>16</v>
      </c>
      <c r="P28" s="16">
        <f>VLOOKUP($C28,коэффициенты!$E$2:$T$300,12,FALSE)</f>
        <v>150</v>
      </c>
      <c r="Q28" s="16">
        <f>VLOOKUP($C28,коэффициенты!$E$2:$T$300,13,FALSE)</f>
        <v>20</v>
      </c>
      <c r="R28" s="16">
        <f>VLOOKUP($C28,коэффициенты!$E$2:$T$300,14,FALSE)</f>
        <v>12</v>
      </c>
      <c r="S28" s="16">
        <f>VLOOKUP($C28,коэффициенты!$E$2:$T$300,15,FALSE)</f>
        <v>30</v>
      </c>
      <c r="T28" s="16">
        <f>VLOOKUP($C28,коэффициенты!$E$2:$T$300,16,FALSE)</f>
        <v>120</v>
      </c>
      <c r="U28" s="15">
        <f>D28-E28+TIME(0,F28+G28,0)+H28+TIME(0,SUM(I28:L28),0)-TIME(0,SUM(M28:T28),0)</f>
        <v>0.29942129629629644</v>
      </c>
      <c r="V28" s="43">
        <v>0.0565625</v>
      </c>
      <c r="W28" s="36">
        <v>0.09940972222222222</v>
      </c>
      <c r="X28" s="31">
        <v>0.09940972222222222</v>
      </c>
      <c r="Y28" s="39">
        <v>0.09980324074074075</v>
      </c>
      <c r="Z28" s="36">
        <v>0.1502662037037037</v>
      </c>
      <c r="AA28" s="9">
        <v>0.15177083333333333</v>
      </c>
      <c r="AB28" s="9">
        <v>0.1504976851851852</v>
      </c>
      <c r="AC28" s="9">
        <v>0.15100694444444443</v>
      </c>
      <c r="AD28" s="39">
        <v>0.15216435185185184</v>
      </c>
      <c r="AE28" s="36">
        <v>0.21336805555555557</v>
      </c>
      <c r="AF28" s="31">
        <v>0.21336805555555557</v>
      </c>
      <c r="AG28" s="39">
        <v>0.2354166666666667</v>
      </c>
      <c r="AH28" s="36">
        <v>0.2458101851851852</v>
      </c>
      <c r="AI28" s="39">
        <v>0.2553935185185185</v>
      </c>
      <c r="AJ28" s="36">
        <v>0.17217592592592593</v>
      </c>
      <c r="AK28" s="9">
        <v>0.19512731481481482</v>
      </c>
      <c r="AL28" s="39">
        <v>0.17653935185185185</v>
      </c>
      <c r="AM28" s="36">
        <v>0.27372685185185186</v>
      </c>
      <c r="AN28" s="31">
        <v>0.27372685185185186</v>
      </c>
      <c r="AO28" s="9">
        <v>0.27414351851851854</v>
      </c>
    </row>
    <row r="29" spans="1:41" ht="13.5">
      <c r="A29" s="44">
        <v>26</v>
      </c>
      <c r="B29" s="7" t="s">
        <v>27</v>
      </c>
      <c r="C29" s="8" t="s">
        <v>381</v>
      </c>
      <c r="D29" s="8" t="s">
        <v>28</v>
      </c>
      <c r="E29" s="9">
        <f>X29-W29+AF29-AE29+AN29-AM29</f>
        <v>0</v>
      </c>
      <c r="F29" s="20">
        <f>(7-COUNT(V29,W29,Z29,AE29,AH29,AJ29,AM29))*коэффициенты!$B$2</f>
        <v>0</v>
      </c>
      <c r="G29" s="16">
        <f>((SIGN(Y29)*-1)+1)*коэффициенты!$B$6+((SIGN(AD29)*-1)+1)*коэффициенты!$B$7+((SIGN(AA29)*-1)+1)*коэффициенты!$B$8+((SIGN(AB29)*-1)+1)*коэффициенты!$B$8+((SIGN(AC29)*-1)+1)*коэффициенты!$B$8+((SIGN(AG29)*-1)+1)*коэффициенты!$B$9+((SIGN(AI29)*-1)+1)*коэффициенты!$B$10+((SIGN(AK29)*-1)+1)*коэффициенты!$B$11+((SIGN(AL29)*-1)+1)*коэффициенты!$B$12+((SIGN(AO29)*-1)+1)*коэффициенты!$B$13</f>
        <v>0</v>
      </c>
      <c r="H29" s="23">
        <f>IF(Y29&gt;0,(Y29-X29)*коэффициенты!$B$24)+IF(AD29&gt;0,(AD29-Z29)*коэффициенты!$B$25)+IF(AG29&gt;0,(AG29-AF29)*коэффициенты!$B$26)+IF(AK29&gt;0,(AK29-AJ29)*коэффициенты!$B$27)+IF(AO29&gt;0,(AO29-AN29)*коэффициенты!$B$28)</f>
        <v>0.22555555555555534</v>
      </c>
      <c r="I29" s="16">
        <f>VLOOKUP($C29,коэффициенты!$E$2:$T$300,5,FALSE)</f>
        <v>0</v>
      </c>
      <c r="J29" s="16">
        <f>VLOOKUP($C29,коэффициенты!$E$2:$T$300,6,FALSE)</f>
        <v>0</v>
      </c>
      <c r="K29" s="16">
        <f>VLOOKUP($C29,коэффициенты!$E$2:$T$300,7,FALSE)</f>
        <v>0</v>
      </c>
      <c r="L29" s="16">
        <f>VLOOKUP($C29,коэффициенты!$E$2:$T$300,8,FALSE)</f>
        <v>0</v>
      </c>
      <c r="M29" s="16">
        <f>VLOOKUP($C29,коэффициенты!$E$2:$T$300,9,FALSE)</f>
        <v>0</v>
      </c>
      <c r="N29" s="16">
        <f>VLOOKUP($C29,коэффициенты!$E$2:$T$300,10,FALSE)</f>
        <v>40</v>
      </c>
      <c r="O29" s="16">
        <f>VLOOKUP($C29,коэффициенты!$E$2:$T$300,11,FALSE)</f>
        <v>22</v>
      </c>
      <c r="P29" s="16">
        <f>VLOOKUP($C29,коэффициенты!$E$2:$T$300,12,FALSE)</f>
        <v>90</v>
      </c>
      <c r="Q29" s="16">
        <f>VLOOKUP($C29,коэффициенты!$E$2:$T$300,13,FALSE)</f>
        <v>0</v>
      </c>
      <c r="R29" s="16">
        <f>VLOOKUP($C29,коэффициенты!$E$2:$T$300,14,FALSE)</f>
        <v>8</v>
      </c>
      <c r="S29" s="16">
        <f>VLOOKUP($C29,коэффициенты!$E$2:$T$300,15,FALSE)</f>
        <v>30</v>
      </c>
      <c r="T29" s="16">
        <f>VLOOKUP($C29,коэффициенты!$E$2:$T$300,16,FALSE)</f>
        <v>120</v>
      </c>
      <c r="U29" s="15">
        <f>D29-E29+TIME(0,F29+G29,0)+H29+TIME(0,SUM(I29:L29),0)-TIME(0,SUM(M29:T29),0)</f>
        <v>0.30003472222222205</v>
      </c>
      <c r="V29" s="43">
        <v>0.052986111111111116</v>
      </c>
      <c r="W29" s="36">
        <v>0.07541666666666667</v>
      </c>
      <c r="X29" s="9">
        <v>0.07541666666666667</v>
      </c>
      <c r="Y29" s="39">
        <v>0.07606481481481481</v>
      </c>
      <c r="Z29" s="36">
        <v>0.11503472222222222</v>
      </c>
      <c r="AA29" s="9">
        <v>0.11564814814814815</v>
      </c>
      <c r="AB29" s="9">
        <v>0.11692129629629629</v>
      </c>
      <c r="AC29" s="9">
        <v>0.11625</v>
      </c>
      <c r="AD29" s="39">
        <v>0.11739583333333332</v>
      </c>
      <c r="AE29" s="36">
        <v>0.1804976851851852</v>
      </c>
      <c r="AF29" s="9">
        <v>0.1804976851851852</v>
      </c>
      <c r="AG29" s="39">
        <v>0.1962384259259259</v>
      </c>
      <c r="AH29" s="36">
        <v>0.20641203703703703</v>
      </c>
      <c r="AI29" s="39">
        <v>0.2394791666666667</v>
      </c>
      <c r="AJ29" s="36">
        <v>0.13142361111111112</v>
      </c>
      <c r="AK29" s="9">
        <v>0.15534722222222222</v>
      </c>
      <c r="AL29" s="39">
        <v>0.15555555555555556</v>
      </c>
      <c r="AM29" s="36">
        <v>0.2498611111111111</v>
      </c>
      <c r="AN29" s="31">
        <v>0.2498611111111111</v>
      </c>
      <c r="AO29" s="9">
        <v>0.2504513888888889</v>
      </c>
    </row>
    <row r="30" spans="1:41" ht="13.5">
      <c r="A30" s="44">
        <v>27</v>
      </c>
      <c r="B30" s="7" t="s">
        <v>94</v>
      </c>
      <c r="C30" s="8" t="s">
        <v>403</v>
      </c>
      <c r="D30" s="8" t="s">
        <v>95</v>
      </c>
      <c r="E30" s="9">
        <f>X30-W30+AF30-AE30+AN30-AM30</f>
        <v>0</v>
      </c>
      <c r="F30" s="20">
        <f>(7-COUNT(V30,W30,Z30,AE30,AH30,AJ30,AM30))*коэффициенты!$B$2</f>
        <v>0</v>
      </c>
      <c r="G30" s="16">
        <f>((SIGN(Y30)*-1)+1)*коэффициенты!$B$6+((SIGN(AD30)*-1)+1)*коэффициенты!$B$7+((SIGN(AA30)*-1)+1)*коэффициенты!$B$8+((SIGN(AB30)*-1)+1)*коэффициенты!$B$8+((SIGN(AC30)*-1)+1)*коэффициенты!$B$8+((SIGN(AG30)*-1)+1)*коэффициенты!$B$9+((SIGN(AI30)*-1)+1)*коэффициенты!$B$10+((SIGN(AK30)*-1)+1)*коэффициенты!$B$11+((SIGN(AL30)*-1)+1)*коэффициенты!$B$12+((SIGN(AO30)*-1)+1)*коэффициенты!$B$13</f>
        <v>0</v>
      </c>
      <c r="H30" s="23">
        <f>IF(Y30&gt;0,(Y30-X30)*коэффициенты!$B$24)+IF(AD30&gt;0,(AD30-Z30)*коэффициенты!$B$25)+IF(AG30&gt;0,(AG30-AF30)*коэффициенты!$B$26)+IF(AK30&gt;0,(AK30-AJ30)*коэффициенты!$B$27)+IF(AO30&gt;0,(AO30-AN30)*коэффициенты!$B$28)</f>
        <v>0.245196759259259</v>
      </c>
      <c r="I30" s="16">
        <f>VLOOKUP($C30,коэффициенты!$E$2:$T$300,5,FALSE)</f>
        <v>0</v>
      </c>
      <c r="J30" s="16">
        <f>VLOOKUP($C30,коэффициенты!$E$2:$T$300,6,FALSE)</f>
        <v>0</v>
      </c>
      <c r="K30" s="16">
        <f>VLOOKUP($C30,коэффициенты!$E$2:$T$300,7,FALSE)</f>
        <v>0</v>
      </c>
      <c r="L30" s="16">
        <f>VLOOKUP($C30,коэффициенты!$E$2:$T$300,8,FALSE)</f>
        <v>0</v>
      </c>
      <c r="M30" s="16">
        <f>VLOOKUP($C30,коэффициенты!$E$2:$T$300,9,FALSE)</f>
        <v>60</v>
      </c>
      <c r="N30" s="16">
        <f>VLOOKUP($C30,коэффициенты!$E$2:$T$300,10,FALSE)</f>
        <v>28</v>
      </c>
      <c r="O30" s="16">
        <f>VLOOKUP($C30,коэффициенты!$E$2:$T$300,11,FALSE)</f>
        <v>14</v>
      </c>
      <c r="P30" s="16">
        <f>VLOOKUP($C30,коэффициенты!$E$2:$T$300,12,FALSE)</f>
        <v>150</v>
      </c>
      <c r="Q30" s="16">
        <f>VLOOKUP($C30,коэффициенты!$E$2:$T$300,13,FALSE)</f>
        <v>20</v>
      </c>
      <c r="R30" s="16">
        <f>VLOOKUP($C30,коэффициенты!$E$2:$T$300,14,FALSE)</f>
        <v>8</v>
      </c>
      <c r="S30" s="16">
        <f>VLOOKUP($C30,коэффициенты!$E$2:$T$300,15,FALSE)</f>
        <v>30</v>
      </c>
      <c r="T30" s="16">
        <f>VLOOKUP($C30,коэффициенты!$E$2:$T$300,16,FALSE)</f>
        <v>120</v>
      </c>
      <c r="U30" s="15">
        <f>D30-E30+TIME(0,F30+G30,0)+H30+TIME(0,SUM(I30:L30),0)-TIME(0,SUM(M30:T30),0)</f>
        <v>0.3023379629629626</v>
      </c>
      <c r="V30" s="43">
        <v>0.06125</v>
      </c>
      <c r="W30" s="36">
        <v>0.08019675925925926</v>
      </c>
      <c r="X30" s="31">
        <v>0.08019675925925926</v>
      </c>
      <c r="Y30" s="39">
        <v>0.0809375</v>
      </c>
      <c r="Z30" s="36">
        <v>0.14083333333333334</v>
      </c>
      <c r="AA30" s="9">
        <v>0.14129629629629628</v>
      </c>
      <c r="AB30" s="9">
        <v>0.14099537037037038</v>
      </c>
      <c r="AC30" s="9">
        <v>0.14177083333333332</v>
      </c>
      <c r="AD30" s="39">
        <v>0.1420949074074074</v>
      </c>
      <c r="AE30" s="36">
        <v>0.15770833333333334</v>
      </c>
      <c r="AF30" s="31">
        <v>0.15770833333333334</v>
      </c>
      <c r="AG30" s="39">
        <v>0.17859953703703704</v>
      </c>
      <c r="AH30" s="36">
        <v>0.18980324074074073</v>
      </c>
      <c r="AI30" s="39">
        <v>0.21596064814814817</v>
      </c>
      <c r="AJ30" s="36">
        <v>0.231400462962963</v>
      </c>
      <c r="AK30" s="9">
        <v>0.2566319444444444</v>
      </c>
      <c r="AL30" s="39">
        <v>0.257037037037037</v>
      </c>
      <c r="AM30" s="36">
        <v>0.2939351851851852</v>
      </c>
      <c r="AN30" s="31">
        <v>0.2939351851851852</v>
      </c>
      <c r="AO30" s="9">
        <v>0.29434027777777777</v>
      </c>
    </row>
    <row r="31" spans="1:41" ht="13.5">
      <c r="A31" s="44">
        <v>28</v>
      </c>
      <c r="B31" s="7" t="s">
        <v>47</v>
      </c>
      <c r="C31" s="8" t="s">
        <v>441</v>
      </c>
      <c r="D31" s="8" t="s">
        <v>48</v>
      </c>
      <c r="E31" s="9">
        <f>X31-W31+AF31-AE31+AN31-AM31</f>
        <v>0</v>
      </c>
      <c r="F31" s="20">
        <f>(7-COUNT(V31,W31,Z31,AE31,AH31,AJ31,AM31))*коэффициенты!$B$2</f>
        <v>0</v>
      </c>
      <c r="G31" s="16">
        <f>((SIGN(Y31)*-1)+1)*коэффициенты!$B$6+((SIGN(AD31)*-1)+1)*коэффициенты!$B$7+((SIGN(AA31)*-1)+1)*коэффициенты!$B$8+((SIGN(AB31)*-1)+1)*коэффициенты!$B$8+((SIGN(AC31)*-1)+1)*коэффициенты!$B$8+((SIGN(AG31)*-1)+1)*коэффициенты!$B$9+((SIGN(AI31)*-1)+1)*коэффициенты!$B$10+((SIGN(AK31)*-1)+1)*коэффициенты!$B$11+((SIGN(AL31)*-1)+1)*коэффициенты!$B$12+((SIGN(AO31)*-1)+1)*коэффициенты!$B$13</f>
        <v>0</v>
      </c>
      <c r="H31" s="23">
        <f>IF(Y31&gt;0,(Y31-X31)*коэффициенты!$B$24)+IF(AD31&gt;0,(AD31-Z31)*коэффициенты!$B$25)+IF(AG31&gt;0,(AG31-AF31)*коэффициенты!$B$26)+IF(AK31&gt;0,(AK31-AJ31)*коэффициенты!$B$27)+IF(AO31&gt;0,(AO31-AN31)*коэффициенты!$B$28)</f>
        <v>0.270046296296296</v>
      </c>
      <c r="I31" s="16">
        <f>VLOOKUP($C31,коэффициенты!$E$2:$T$300,5,FALSE)</f>
        <v>0</v>
      </c>
      <c r="J31" s="16">
        <f>VLOOKUP($C31,коэффициенты!$E$2:$T$300,6,FALSE)</f>
        <v>0</v>
      </c>
      <c r="K31" s="16">
        <f>VLOOKUP($C31,коэффициенты!$E$2:$T$300,7,FALSE)</f>
        <v>0</v>
      </c>
      <c r="L31" s="16">
        <f>VLOOKUP($C31,коэффициенты!$E$2:$T$300,8,FALSE)</f>
        <v>0</v>
      </c>
      <c r="M31" s="16">
        <f>VLOOKUP($C31,коэффициенты!$E$2:$T$300,9,FALSE)</f>
        <v>0</v>
      </c>
      <c r="N31" s="16">
        <f>VLOOKUP($C31,коэффициенты!$E$2:$T$300,10,FALSE)</f>
        <v>40</v>
      </c>
      <c r="O31" s="16">
        <f>VLOOKUP($C31,коэффициенты!$E$2:$T$300,11,FALSE)</f>
        <v>24</v>
      </c>
      <c r="P31" s="16">
        <f>VLOOKUP($C31,коэффициенты!$E$2:$T$300,12,FALSE)</f>
        <v>150</v>
      </c>
      <c r="Q31" s="16">
        <f>VLOOKUP($C31,коэффициенты!$E$2:$T$300,13,FALSE)</f>
        <v>20</v>
      </c>
      <c r="R31" s="16">
        <f>VLOOKUP($C31,коэффициенты!$E$2:$T$300,14,FALSE)</f>
        <v>8</v>
      </c>
      <c r="S31" s="16">
        <f>VLOOKUP($C31,коэффициенты!$E$2:$T$300,15,FALSE)</f>
        <v>30</v>
      </c>
      <c r="T31" s="16">
        <f>VLOOKUP($C31,коэффициенты!$E$2:$T$300,16,FALSE)</f>
        <v>120</v>
      </c>
      <c r="U31" s="15">
        <f>D31-E31+TIME(0,F31+G31,0)+H31+TIME(0,SUM(I31:L31),0)-TIME(0,SUM(M31:T31),0)</f>
        <v>0.3043287037037034</v>
      </c>
      <c r="V31" s="43">
        <v>0.043854166666666666</v>
      </c>
      <c r="W31" s="36">
        <v>0.06525462962962963</v>
      </c>
      <c r="X31" s="31">
        <v>0.06525462962962963</v>
      </c>
      <c r="Y31" s="39">
        <v>0.06642361111111111</v>
      </c>
      <c r="Z31" s="36">
        <v>0.1234375</v>
      </c>
      <c r="AA31" s="9">
        <v>0.12429398148148148</v>
      </c>
      <c r="AB31" s="9">
        <v>0.12364583333333333</v>
      </c>
      <c r="AC31" s="9">
        <v>0.12394675925925926</v>
      </c>
      <c r="AD31" s="39">
        <v>0.12454861111111111</v>
      </c>
      <c r="AE31" s="36">
        <v>0.17927083333333335</v>
      </c>
      <c r="AF31" s="31">
        <v>0.17927083333333335</v>
      </c>
      <c r="AG31" s="39">
        <v>0.20693287037037036</v>
      </c>
      <c r="AH31" s="36">
        <v>0.23309027777777777</v>
      </c>
      <c r="AI31" s="39">
        <v>0.24556712962962965</v>
      </c>
      <c r="AJ31" s="36">
        <v>0.14021990740740742</v>
      </c>
      <c r="AK31" s="9">
        <v>0.16207175925925926</v>
      </c>
      <c r="AL31" s="9">
        <v>0.16207175925925926</v>
      </c>
      <c r="AM31" s="36">
        <v>0.2571527777777778</v>
      </c>
      <c r="AN31" s="31">
        <v>0.2571527777777778</v>
      </c>
      <c r="AO31" s="9">
        <v>0.2578472222222222</v>
      </c>
    </row>
    <row r="32" spans="1:41" ht="13.5">
      <c r="A32" s="44">
        <v>29</v>
      </c>
      <c r="B32" s="7" t="s">
        <v>5</v>
      </c>
      <c r="C32" s="8" t="s">
        <v>401</v>
      </c>
      <c r="D32" s="8" t="s">
        <v>6</v>
      </c>
      <c r="E32" s="9">
        <f>X32-W32+AF32-AE32+AN32-AM32</f>
        <v>0</v>
      </c>
      <c r="F32" s="20">
        <f>(7-COUNT(V32,W32,Z32,AE32,AH32,AJ32,AM32))*коэффициенты!$B$2</f>
        <v>0</v>
      </c>
      <c r="G32" s="16">
        <f>((SIGN(Y32)*-1)+1)*коэффициенты!$B$6+((SIGN(AD32)*-1)+1)*коэффициенты!$B$7+((SIGN(AA32)*-1)+1)*коэффициенты!$B$8+((SIGN(AB32)*-1)+1)*коэффициенты!$B$8+((SIGN(AC32)*-1)+1)*коэффициенты!$B$8+((SIGN(AG32)*-1)+1)*коэффициенты!$B$9+((SIGN(AI32)*-1)+1)*коэффициенты!$B$10+((SIGN(AK32)*-1)+1)*коэффициенты!$B$11+((SIGN(AL32)*-1)+1)*коэффициенты!$B$12+((SIGN(AO32)*-1)+1)*коэффициенты!$B$13</f>
        <v>0</v>
      </c>
      <c r="H32" s="23">
        <f>IF(Y32&gt;0,(Y32-X32)*коэффициенты!$B$24)+IF(AD32&gt;0,(AD32-Z32)*коэффициенты!$B$25)+IF(AG32&gt;0,(AG32-AF32)*коэффициенты!$B$26)+IF(AK32&gt;0,(AK32-AJ32)*коэффициенты!$B$27)+IF(AO32&gt;0,(AO32-AN32)*коэффициенты!$B$28)</f>
        <v>0.2088773148148147</v>
      </c>
      <c r="I32" s="16">
        <f>VLOOKUP($C32,коэффициенты!$E$2:$T$300,5,FALSE)</f>
        <v>0</v>
      </c>
      <c r="J32" s="16">
        <f>VLOOKUP($C32,коэффициенты!$E$2:$T$300,6,FALSE)</f>
        <v>0</v>
      </c>
      <c r="K32" s="16">
        <f>VLOOKUP($C32,коэффициенты!$E$2:$T$300,7,FALSE)</f>
        <v>0</v>
      </c>
      <c r="L32" s="16">
        <f>VLOOKUP($C32,коэффициенты!$E$2:$T$300,8,FALSE)</f>
        <v>0</v>
      </c>
      <c r="M32" s="16">
        <f>VLOOKUP($C32,коэффициенты!$E$2:$T$300,9,FALSE)</f>
        <v>0</v>
      </c>
      <c r="N32" s="16">
        <f>VLOOKUP($C32,коэффициенты!$E$2:$T$300,10,FALSE)</f>
        <v>16</v>
      </c>
      <c r="O32" s="16">
        <f>VLOOKUP($C32,коэффициенты!$E$2:$T$300,11,FALSE)</f>
        <v>0</v>
      </c>
      <c r="P32" s="16">
        <f>VLOOKUP($C32,коэффициенты!$E$2:$T$300,12,FALSE)</f>
        <v>60</v>
      </c>
      <c r="Q32" s="16">
        <f>VLOOKUP($C32,коэффициенты!$E$2:$T$300,13,FALSE)</f>
        <v>0</v>
      </c>
      <c r="R32" s="16">
        <f>VLOOKUP($C32,коэффициенты!$E$2:$T$300,14,FALSE)</f>
        <v>12</v>
      </c>
      <c r="S32" s="16">
        <f>VLOOKUP($C32,коэффициенты!$E$2:$T$300,15,FALSE)</f>
        <v>30</v>
      </c>
      <c r="T32" s="16">
        <f>VLOOKUP($C32,коэффициенты!$E$2:$T$300,16,FALSE)</f>
        <v>120</v>
      </c>
      <c r="U32" s="15">
        <f>D32-E32+TIME(0,F32+G32,0)+H32+TIME(0,SUM(I32:L32),0)-TIME(0,SUM(M32:T32),0)</f>
        <v>0.3047222222222221</v>
      </c>
      <c r="V32" s="43">
        <v>0.05460648148148148</v>
      </c>
      <c r="W32" s="36">
        <v>0.0742476851851852</v>
      </c>
      <c r="X32" s="31">
        <v>0.0742476851851852</v>
      </c>
      <c r="Y32" s="39">
        <v>0.07482638888888889</v>
      </c>
      <c r="Z32" s="36">
        <v>0.11771990740740741</v>
      </c>
      <c r="AA32" s="9">
        <v>0.11809027777777777</v>
      </c>
      <c r="AB32" s="9">
        <v>0.11920138888888888</v>
      </c>
      <c r="AC32" s="9">
        <v>0.11853009259259258</v>
      </c>
      <c r="AD32" s="39">
        <v>0.11949074074074074</v>
      </c>
      <c r="AE32" s="36">
        <v>0.1769212962962963</v>
      </c>
      <c r="AF32" s="31">
        <v>0.1769212962962963</v>
      </c>
      <c r="AG32" s="39">
        <v>0.191875</v>
      </c>
      <c r="AH32" s="36">
        <v>0.19726851851851854</v>
      </c>
      <c r="AI32" s="39">
        <v>0.20185185185185184</v>
      </c>
      <c r="AJ32" s="36">
        <v>0.1387962962962963</v>
      </c>
      <c r="AK32" s="9">
        <v>0.16194444444444445</v>
      </c>
      <c r="AL32" s="9">
        <v>0.16194444444444445</v>
      </c>
      <c r="AM32" s="36">
        <v>0.2159953703703704</v>
      </c>
      <c r="AN32" s="31">
        <v>0.2159953703703704</v>
      </c>
      <c r="AO32" s="9">
        <v>0.21636574074074075</v>
      </c>
    </row>
    <row r="33" spans="1:41" ht="13.5">
      <c r="A33" s="44">
        <v>30</v>
      </c>
      <c r="B33" s="7" t="s">
        <v>86</v>
      </c>
      <c r="C33" s="8" t="s">
        <v>437</v>
      </c>
      <c r="D33" s="8" t="s">
        <v>87</v>
      </c>
      <c r="E33" s="9">
        <f>X33-W33+AF33-AE33+AN33-AM33</f>
        <v>0.002581018518518552</v>
      </c>
      <c r="F33" s="20">
        <f>(7-COUNT(V33,W33,Z33,AE33,AH33,AJ33,AM33))*коэффициенты!$B$2</f>
        <v>0</v>
      </c>
      <c r="G33" s="16">
        <f>((SIGN(Y33)*-1)+1)*коэффициенты!$B$6+((SIGN(AD33)*-1)+1)*коэффициенты!$B$7+((SIGN(AA33)*-1)+1)*коэффициенты!$B$8+((SIGN(AB33)*-1)+1)*коэффициенты!$B$8+((SIGN(AC33)*-1)+1)*коэффициенты!$B$8+((SIGN(AG33)*-1)+1)*коэффициенты!$B$9+((SIGN(AI33)*-1)+1)*коэффициенты!$B$10+((SIGN(AK33)*-1)+1)*коэффициенты!$B$11+((SIGN(AL33)*-1)+1)*коэффициенты!$B$12+((SIGN(AO33)*-1)+1)*коэффициенты!$B$13</f>
        <v>0</v>
      </c>
      <c r="H33" s="23">
        <f>IF(Y33&gt;0,(Y33-X33)*коэффициенты!$B$24)+IF(AD33&gt;0,(AD33-Z33)*коэффициенты!$B$25)+IF(AG33&gt;0,(AG33-AF33)*коэффициенты!$B$26)+IF(AK33&gt;0,(AK33-AJ33)*коэффициенты!$B$27)+IF(AO33&gt;0,(AO33-AN33)*коэффициенты!$B$28)</f>
        <v>0.21870370370370396</v>
      </c>
      <c r="I33" s="16">
        <f>VLOOKUP($C33,коэффициенты!$E$2:$T$300,5,FALSE)</f>
        <v>0</v>
      </c>
      <c r="J33" s="16">
        <f>VLOOKUP($C33,коэффициенты!$E$2:$T$300,6,FALSE)</f>
        <v>0</v>
      </c>
      <c r="K33" s="16">
        <f>VLOOKUP($C33,коэффициенты!$E$2:$T$300,7,FALSE)</f>
        <v>0</v>
      </c>
      <c r="L33" s="16">
        <f>VLOOKUP($C33,коэффициенты!$E$2:$T$300,8,FALSE)</f>
        <v>0</v>
      </c>
      <c r="M33" s="16">
        <f>VLOOKUP($C33,коэффициенты!$E$2:$T$300,9,FALSE)</f>
        <v>0</v>
      </c>
      <c r="N33" s="16">
        <f>VLOOKUP($C33,коэффициенты!$E$2:$T$300,10,FALSE)</f>
        <v>24</v>
      </c>
      <c r="O33" s="16">
        <f>VLOOKUP($C33,коэффициенты!$E$2:$T$300,11,FALSE)</f>
        <v>18</v>
      </c>
      <c r="P33" s="16">
        <f>VLOOKUP($C33,коэффициенты!$E$2:$T$300,12,FALSE)</f>
        <v>150</v>
      </c>
      <c r="Q33" s="16">
        <f>VLOOKUP($C33,коэффициенты!$E$2:$T$300,13,FALSE)</f>
        <v>20</v>
      </c>
      <c r="R33" s="16">
        <f>VLOOKUP($C33,коэффициенты!$E$2:$T$300,14,FALSE)</f>
        <v>6</v>
      </c>
      <c r="S33" s="16">
        <f>VLOOKUP($C33,коэффициенты!$E$2:$T$300,15,FALSE)</f>
        <v>30</v>
      </c>
      <c r="T33" s="16">
        <f>VLOOKUP($C33,коэффициенты!$E$2:$T$300,16,FALSE)</f>
        <v>120</v>
      </c>
      <c r="U33" s="15">
        <f>D33-E33+TIME(0,F33+G33,0)+H33+TIME(0,SUM(I33:L33),0)-TIME(0,SUM(M33:T33),0)</f>
        <v>0.30888888888888916</v>
      </c>
      <c r="V33" s="43">
        <v>0.0869212962962963</v>
      </c>
      <c r="W33" s="36">
        <v>0.1080787037037037</v>
      </c>
      <c r="X33" s="31">
        <v>0.1080787037037037</v>
      </c>
      <c r="Y33" s="39">
        <v>0.10844907407407407</v>
      </c>
      <c r="Z33" s="36">
        <v>0.16670138888888889</v>
      </c>
      <c r="AA33" s="9">
        <v>0.1670486111111111</v>
      </c>
      <c r="AB33" s="9">
        <v>0.16685185185185183</v>
      </c>
      <c r="AC33" s="9">
        <v>0.16730324074074074</v>
      </c>
      <c r="AD33" s="39">
        <v>0.16762731481481483</v>
      </c>
      <c r="AE33" s="36">
        <v>0.23381944444444444</v>
      </c>
      <c r="AF33" s="31">
        <v>0.23381944444444444</v>
      </c>
      <c r="AG33" s="39">
        <v>0.24791666666666667</v>
      </c>
      <c r="AH33" s="36">
        <v>0.27229166666666665</v>
      </c>
      <c r="AI33" s="39">
        <v>0.28555555555555556</v>
      </c>
      <c r="AJ33" s="36">
        <v>0.1877199074074074</v>
      </c>
      <c r="AK33" s="9">
        <v>0.21777777777777776</v>
      </c>
      <c r="AL33" s="9">
        <v>0.21817129629629628</v>
      </c>
      <c r="AM33" s="36">
        <v>0.2964583333333333</v>
      </c>
      <c r="AN33" s="9">
        <v>0.2990393518518519</v>
      </c>
      <c r="AO33" s="9">
        <v>0.2994907407407407</v>
      </c>
    </row>
    <row r="34" spans="1:41" ht="13.5">
      <c r="A34" s="44">
        <v>31</v>
      </c>
      <c r="B34" s="7" t="s">
        <v>182</v>
      </c>
      <c r="C34" s="8" t="s">
        <v>459</v>
      </c>
      <c r="D34" s="8" t="s">
        <v>100</v>
      </c>
      <c r="E34" s="9">
        <f>X34-W34+AF34-AE34+AN34-AM34</f>
        <v>0</v>
      </c>
      <c r="F34" s="20">
        <f>(7-COUNT(V34,W34,Z34,AE34,AH34,AJ34,AM34))*коэффициенты!$B$2</f>
        <v>0</v>
      </c>
      <c r="G34" s="16">
        <f>((SIGN(Y34)*-1)+1)*коэффициенты!$B$6+((SIGN(AD34)*-1)+1)*коэффициенты!$B$7+((SIGN(AA34)*-1)+1)*коэффициенты!$B$8+((SIGN(AB34)*-1)+1)*коэффициенты!$B$8+((SIGN(AC34)*-1)+1)*коэффициенты!$B$8+((SIGN(AG34)*-1)+1)*коэффициенты!$B$9+((SIGN(AI34)*-1)+1)*коэффициенты!$B$10+((SIGN(AK34)*-1)+1)*коэффициенты!$B$11+((SIGN(AL34)*-1)+1)*коэффициенты!$B$12+((SIGN(AO34)*-1)+1)*коэффициенты!$B$13</f>
        <v>0</v>
      </c>
      <c r="H34" s="23">
        <f>IF(Y34&gt;0,(Y34-X34)*коэффициенты!$B$24)+IF(AD34&gt;0,(AD34-Z34)*коэффициенты!$B$25)+IF(AG34&gt;0,(AG34-AF34)*коэффициенты!$B$26)+IF(AK34&gt;0,(AK34-AJ34)*коэффициенты!$B$27)+IF(AO34&gt;0,(AO34-AN34)*коэффициенты!$B$28)</f>
        <v>0.19407407407407393</v>
      </c>
      <c r="I34" s="16">
        <f>VLOOKUP($C34,коэффициенты!$E$2:$T$300,5,FALSE)</f>
        <v>0</v>
      </c>
      <c r="J34" s="16">
        <f>VLOOKUP($C34,коэффициенты!$E$2:$T$300,6,FALSE)</f>
        <v>0</v>
      </c>
      <c r="K34" s="16">
        <f>VLOOKUP($C34,коэффициенты!$E$2:$T$300,7,FALSE)</f>
        <v>0</v>
      </c>
      <c r="L34" s="16">
        <f>VLOOKUP($C34,коэффициенты!$E$2:$T$300,8,FALSE)</f>
        <v>0</v>
      </c>
      <c r="M34" s="16">
        <f>VLOOKUP($C34,коэффициенты!$E$2:$T$300,9,FALSE)</f>
        <v>30</v>
      </c>
      <c r="N34" s="16">
        <f>VLOOKUP($C34,коэффициенты!$E$2:$T$300,10,FALSE)</f>
        <v>22</v>
      </c>
      <c r="O34" s="16">
        <f>VLOOKUP($C34,коэффициенты!$E$2:$T$300,11,FALSE)</f>
        <v>18</v>
      </c>
      <c r="P34" s="16">
        <f>VLOOKUP($C34,коэффициенты!$E$2:$T$300,12,FALSE)</f>
        <v>90</v>
      </c>
      <c r="Q34" s="16">
        <f>VLOOKUP($C34,коэффициенты!$E$2:$T$300,13,FALSE)</f>
        <v>20</v>
      </c>
      <c r="R34" s="16">
        <f>VLOOKUP($C34,коэффициенты!$E$2:$T$300,14,FALSE)</f>
        <v>12</v>
      </c>
      <c r="S34" s="16">
        <f>VLOOKUP($C34,коэффициенты!$E$2:$T$300,15,FALSE)</f>
        <v>30</v>
      </c>
      <c r="T34" s="16">
        <f>VLOOKUP($C34,коэффициенты!$E$2:$T$300,16,FALSE)</f>
        <v>120</v>
      </c>
      <c r="U34" s="15">
        <f>D34-E34+TIME(0,F34+G34,0)+H34+TIME(0,SUM(I34:L34),0)-TIME(0,SUM(M34:T34),0)</f>
        <v>0.3137615740740739</v>
      </c>
      <c r="V34" s="43">
        <v>0.04729166666666667</v>
      </c>
      <c r="W34" s="36">
        <v>0.07339120370370371</v>
      </c>
      <c r="X34" s="31">
        <v>0.07339120370370371</v>
      </c>
      <c r="Y34" s="39">
        <v>0.07373842592592593</v>
      </c>
      <c r="Z34" s="36">
        <v>0.15697916666666667</v>
      </c>
      <c r="AA34" s="9">
        <v>0.15805555555555556</v>
      </c>
      <c r="AB34" s="9">
        <v>0.1571759259259259</v>
      </c>
      <c r="AC34" s="9">
        <v>0.15755787037037036</v>
      </c>
      <c r="AD34" s="39">
        <v>0.15832175925925926</v>
      </c>
      <c r="AE34" s="36">
        <v>0.24207175925925925</v>
      </c>
      <c r="AF34" s="31">
        <v>0.24207175925925925</v>
      </c>
      <c r="AG34" s="39">
        <v>0.2548958333333333</v>
      </c>
      <c r="AH34" s="36">
        <v>0.26756944444444447</v>
      </c>
      <c r="AI34" s="39">
        <v>0.2842824074074074</v>
      </c>
      <c r="AJ34" s="36">
        <v>0.18090277777777777</v>
      </c>
      <c r="AK34" s="9">
        <v>0.20515046296296294</v>
      </c>
      <c r="AL34" s="39">
        <v>0.20538194444444446</v>
      </c>
      <c r="AM34" s="36">
        <v>0.30038194444444444</v>
      </c>
      <c r="AN34" s="31">
        <v>0.30038194444444444</v>
      </c>
      <c r="AO34" s="9">
        <v>0.30069444444444443</v>
      </c>
    </row>
    <row r="35" spans="1:41" ht="13.5">
      <c r="A35" s="44">
        <v>32</v>
      </c>
      <c r="B35" s="7" t="s">
        <v>91</v>
      </c>
      <c r="C35" s="8" t="s">
        <v>380</v>
      </c>
      <c r="D35" s="8" t="s">
        <v>92</v>
      </c>
      <c r="E35" s="9">
        <f>X35-W35+AF35-AE35+AN35-AM35</f>
        <v>0</v>
      </c>
      <c r="F35" s="20">
        <f>(7-COUNT(V35,W35,Z35,AE35,AH35,AJ35,AM35))*коэффициенты!$B$2</f>
        <v>0</v>
      </c>
      <c r="G35" s="16">
        <f>((SIGN(Y35)*-1)+1)*коэффициенты!$B$6+((SIGN(AD35)*-1)+1)*коэффициенты!$B$7+((SIGN(AA35)*-1)+1)*коэффициенты!$B$8+((SIGN(AB35)*-1)+1)*коэффициенты!$B$8+((SIGN(AC35)*-1)+1)*коэффициенты!$B$8+((SIGN(AG35)*-1)+1)*коэффициенты!$B$9+((SIGN(AI35)*-1)+1)*коэффициенты!$B$10+((SIGN(AK35)*-1)+1)*коэффициенты!$B$11+((SIGN(AL35)*-1)+1)*коэффициенты!$B$12+((SIGN(AO35)*-1)+1)*коэффициенты!$B$13</f>
        <v>0</v>
      </c>
      <c r="H35" s="23">
        <f>IF(Y35&gt;0,(Y35-X35)*коэффициенты!$B$24)+IF(AD35&gt;0,(AD35-Z35)*коэффициенты!$B$25)+IF(AG35&gt;0,(AG35-AF35)*коэффициенты!$B$26)+IF(AK35&gt;0,(AK35-AJ35)*коэффициенты!$B$27)+IF(AO35&gt;0,(AO35-AN35)*коэффициенты!$B$28)</f>
        <v>0.20980324074074017</v>
      </c>
      <c r="I35" s="16">
        <f>VLOOKUP($C35,коэффициенты!$E$2:$T$300,5,FALSE)</f>
        <v>0</v>
      </c>
      <c r="J35" s="16">
        <f>VLOOKUP($C35,коэффициенты!$E$2:$T$300,6,FALSE)</f>
        <v>0</v>
      </c>
      <c r="K35" s="16">
        <f>VLOOKUP($C35,коэффициенты!$E$2:$T$300,7,FALSE)</f>
        <v>0</v>
      </c>
      <c r="L35" s="16">
        <f>VLOOKUP($C35,коэффициенты!$E$2:$T$300,8,FALSE)</f>
        <v>0</v>
      </c>
      <c r="M35" s="16">
        <f>VLOOKUP($C35,коэффициенты!$E$2:$T$300,9,FALSE)</f>
        <v>0</v>
      </c>
      <c r="N35" s="16">
        <f>VLOOKUP($C35,коэффициенты!$E$2:$T$300,10,FALSE)</f>
        <v>36</v>
      </c>
      <c r="O35" s="16">
        <f>VLOOKUP($C35,коэффициенты!$E$2:$T$300,11,FALSE)</f>
        <v>12</v>
      </c>
      <c r="P35" s="16">
        <f>VLOOKUP($C35,коэффициенты!$E$2:$T$300,12,FALSE)</f>
        <v>150</v>
      </c>
      <c r="Q35" s="16">
        <f>VLOOKUP($C35,коэффициенты!$E$2:$T$300,13,FALSE)</f>
        <v>20</v>
      </c>
      <c r="R35" s="16">
        <f>VLOOKUP($C35,коэффициенты!$E$2:$T$300,14,FALSE)</f>
        <v>12</v>
      </c>
      <c r="S35" s="16">
        <f>VLOOKUP($C35,коэффициенты!$E$2:$T$300,15,FALSE)</f>
        <v>0</v>
      </c>
      <c r="T35" s="16">
        <f>VLOOKUP($C35,коэффициенты!$E$2:$T$300,16,FALSE)</f>
        <v>120</v>
      </c>
      <c r="U35" s="15">
        <f>D35-E35+TIME(0,F35+G35,0)+H35+TIME(0,SUM(I35:L35),0)-TIME(0,SUM(M35:T35),0)</f>
        <v>0.31815972222222166</v>
      </c>
      <c r="V35" s="43">
        <v>0.05783564814814815</v>
      </c>
      <c r="W35" s="36">
        <v>0.11398148148148148</v>
      </c>
      <c r="X35" s="31">
        <v>0.11398148148148148</v>
      </c>
      <c r="Y35" s="39">
        <v>0.11494212962962963</v>
      </c>
      <c r="Z35" s="36">
        <v>0.16342592592592595</v>
      </c>
      <c r="AA35" s="9">
        <v>0.16385416666666666</v>
      </c>
      <c r="AB35" s="9">
        <v>0.16502314814814814</v>
      </c>
      <c r="AC35" s="9">
        <v>0.16421296296296298</v>
      </c>
      <c r="AD35" s="39">
        <v>0.16519675925925925</v>
      </c>
      <c r="AE35" s="36">
        <v>0.2278125</v>
      </c>
      <c r="AF35" s="31">
        <v>0.2278125</v>
      </c>
      <c r="AG35" s="39">
        <v>0.2447337962962963</v>
      </c>
      <c r="AH35" s="36">
        <v>0.2550925925925926</v>
      </c>
      <c r="AI35" s="39">
        <v>0.28379629629629627</v>
      </c>
      <c r="AJ35" s="36">
        <v>0.1850115740740741</v>
      </c>
      <c r="AK35" s="9">
        <v>0.2054398148148148</v>
      </c>
      <c r="AL35" s="9">
        <v>0.2054398148148148</v>
      </c>
      <c r="AM35" s="36">
        <v>0.2966087962962963</v>
      </c>
      <c r="AN35" s="31">
        <v>0.2966087962962963</v>
      </c>
      <c r="AO35" s="9">
        <v>0.2970023148148148</v>
      </c>
    </row>
    <row r="36" spans="1:41" ht="13.5">
      <c r="A36" s="44">
        <v>33</v>
      </c>
      <c r="B36" s="7" t="s">
        <v>31</v>
      </c>
      <c r="C36" s="8" t="s">
        <v>377</v>
      </c>
      <c r="D36" s="8" t="s">
        <v>32</v>
      </c>
      <c r="E36" s="9">
        <f>X36-W36+AF36-AE36+AN36-AM36</f>
        <v>0</v>
      </c>
      <c r="F36" s="20">
        <f>(7-COUNT(V36,W36,Z36,AE36,AH36,AJ36,AM36))*коэффициенты!$B$2</f>
        <v>0</v>
      </c>
      <c r="G36" s="16">
        <f>((SIGN(Y36)*-1)+1)*коэффициенты!$B$6+((SIGN(AD36)*-1)+1)*коэффициенты!$B$7+((SIGN(AA36)*-1)+1)*коэффициенты!$B$8+((SIGN(AB36)*-1)+1)*коэффициенты!$B$8+((SIGN(AC36)*-1)+1)*коэффициенты!$B$8+((SIGN(AG36)*-1)+1)*коэффициенты!$B$9+((SIGN(AI36)*-1)+1)*коэффициенты!$B$10+((SIGN(AK36)*-1)+1)*коэффициенты!$B$11+((SIGN(AL36)*-1)+1)*коэффициенты!$B$12+((SIGN(AO36)*-1)+1)*коэффициенты!$B$13</f>
        <v>0</v>
      </c>
      <c r="H36" s="23">
        <f>IF(Y36&gt;0,(Y36-X36)*коэффициенты!$B$24)+IF(AD36&gt;0,(AD36-Z36)*коэффициенты!$B$25)+IF(AG36&gt;0,(AG36-AF36)*коэффициенты!$B$26)+IF(AK36&gt;0,(AK36-AJ36)*коэффициенты!$B$27)+IF(AO36&gt;0,(AO36-AN36)*коэффициенты!$B$28)</f>
        <v>0.21366898148148128</v>
      </c>
      <c r="I36" s="16">
        <f>VLOOKUP($C36,коэффициенты!$E$2:$T$300,5,FALSE)</f>
        <v>0</v>
      </c>
      <c r="J36" s="16">
        <f>VLOOKUP($C36,коэффициенты!$E$2:$T$300,6,FALSE)</f>
        <v>0</v>
      </c>
      <c r="K36" s="16">
        <f>VLOOKUP($C36,коэффициенты!$E$2:$T$300,7,FALSE)</f>
        <v>0</v>
      </c>
      <c r="L36" s="16">
        <f>VLOOKUP($C36,коэффициенты!$E$2:$T$300,8,FALSE)</f>
        <v>0</v>
      </c>
      <c r="M36" s="16">
        <f>VLOOKUP($C36,коэффициенты!$E$2:$T$300,9,FALSE)</f>
        <v>0</v>
      </c>
      <c r="N36" s="16">
        <f>VLOOKUP($C36,коэффициенты!$E$2:$T$300,10,FALSE)</f>
        <v>22</v>
      </c>
      <c r="O36" s="16">
        <f>VLOOKUP($C36,коэффициенты!$E$2:$T$300,11,FALSE)</f>
        <v>14</v>
      </c>
      <c r="P36" s="16">
        <f>VLOOKUP($C36,коэффициенты!$E$2:$T$300,12,FALSE)</f>
        <v>60</v>
      </c>
      <c r="Q36" s="16">
        <f>VLOOKUP($C36,коэффициенты!$E$2:$T$300,13,FALSE)</f>
        <v>0</v>
      </c>
      <c r="R36" s="16">
        <f>VLOOKUP($C36,коэффициенты!$E$2:$T$300,14,FALSE)</f>
        <v>12</v>
      </c>
      <c r="S36" s="16">
        <f>VLOOKUP($C36,коэффициенты!$E$2:$T$300,15,FALSE)</f>
        <v>30</v>
      </c>
      <c r="T36" s="16">
        <f>VLOOKUP($C36,коэффициенты!$E$2:$T$300,16,FALSE)</f>
        <v>120</v>
      </c>
      <c r="U36" s="15">
        <f>D36-E36+TIME(0,F36+G36,0)+H36+TIME(0,SUM(I36:L36),0)-TIME(0,SUM(M36:T36),0)</f>
        <v>0.32535879629629605</v>
      </c>
      <c r="V36" s="45">
        <v>0.125</v>
      </c>
      <c r="W36" s="46">
        <v>0.13194444444444445</v>
      </c>
      <c r="X36" s="47">
        <v>0.13194444444444445</v>
      </c>
      <c r="Y36" s="48">
        <v>0.1326388888888889</v>
      </c>
      <c r="Z36" s="36">
        <v>0.07140046296296297</v>
      </c>
      <c r="AA36" s="9">
        <v>0.0720486111111111</v>
      </c>
      <c r="AB36" s="9">
        <v>0.0716087962962963</v>
      </c>
      <c r="AC36" s="9">
        <v>0.07258101851851852</v>
      </c>
      <c r="AD36" s="39">
        <v>0.073125</v>
      </c>
      <c r="AE36" s="36">
        <v>0.12726851851851853</v>
      </c>
      <c r="AF36" s="31">
        <v>0.12726851851851853</v>
      </c>
      <c r="AG36" s="39">
        <v>0.14260416666666667</v>
      </c>
      <c r="AH36" s="36">
        <v>0.1988425925925926</v>
      </c>
      <c r="AI36" s="39">
        <v>0.22384259259259257</v>
      </c>
      <c r="AJ36" s="36">
        <v>0.15644675925925924</v>
      </c>
      <c r="AK36" s="9">
        <v>0.1803935185185185</v>
      </c>
      <c r="AL36" s="9">
        <v>0.1803935185185185</v>
      </c>
      <c r="AM36" s="36">
        <v>0.2353009259259259</v>
      </c>
      <c r="AN36" s="9">
        <v>0.2353009259259259</v>
      </c>
      <c r="AO36" s="9">
        <v>0.23560185185185187</v>
      </c>
    </row>
    <row r="37" spans="1:41" ht="13.5">
      <c r="A37" s="44">
        <v>34</v>
      </c>
      <c r="B37" s="7" t="s">
        <v>22</v>
      </c>
      <c r="C37" s="8" t="s">
        <v>382</v>
      </c>
      <c r="D37" s="8" t="s">
        <v>23</v>
      </c>
      <c r="E37" s="9">
        <f>X37-W37+AF37-AE37+AN37-AM37</f>
        <v>0</v>
      </c>
      <c r="F37" s="20">
        <f>(7-COUNT(V37,W37,Z37,AE37,AH37,AJ37,AM37))*коэффициенты!$B$2</f>
        <v>0</v>
      </c>
      <c r="G37" s="16">
        <f>((SIGN(Y37)*-1)+1)*коэффициенты!$B$6+((SIGN(AD37)*-1)+1)*коэффициенты!$B$7+((SIGN(AA37)*-1)+1)*коэффициенты!$B$8+((SIGN(AB37)*-1)+1)*коэффициенты!$B$8+((SIGN(AC37)*-1)+1)*коэффициенты!$B$8+((SIGN(AG37)*-1)+1)*коэффициенты!$B$9+((SIGN(AI37)*-1)+1)*коэффициенты!$B$10+((SIGN(AK37)*-1)+1)*коэффициенты!$B$11+((SIGN(AL37)*-1)+1)*коэффициенты!$B$12+((SIGN(AO37)*-1)+1)*коэффициенты!$B$13</f>
        <v>0</v>
      </c>
      <c r="H37" s="23">
        <f>IF(Y37&gt;0,(Y37-X37)*коэффициенты!$B$24)+IF(AD37&gt;0,(AD37-Z37)*коэффициенты!$B$25)+IF(AG37&gt;0,(AG37-AF37)*коэффициенты!$B$26)+IF(AK37&gt;0,(AK37-AJ37)*коэффициенты!$B$27)+IF(AO37&gt;0,(AO37-AN37)*коэффициенты!$B$28)</f>
        <v>0.2590972222222222</v>
      </c>
      <c r="I37" s="16">
        <f>VLOOKUP($C37,коэффициенты!$E$2:$T$300,5,FALSE)</f>
        <v>0</v>
      </c>
      <c r="J37" s="16">
        <f>VLOOKUP($C37,коэффициенты!$E$2:$T$300,6,FALSE)</f>
        <v>0</v>
      </c>
      <c r="K37" s="16">
        <f>VLOOKUP($C37,коэффициенты!$E$2:$T$300,7,FALSE)</f>
        <v>0</v>
      </c>
      <c r="L37" s="16">
        <f>VLOOKUP($C37,коэффициенты!$E$2:$T$300,8,FALSE)</f>
        <v>0</v>
      </c>
      <c r="M37" s="16">
        <f>VLOOKUP($C37,коэффициенты!$E$2:$T$300,9,FALSE)</f>
        <v>0</v>
      </c>
      <c r="N37" s="16">
        <f>VLOOKUP($C37,коэффициенты!$E$2:$T$300,10,FALSE)</f>
        <v>20</v>
      </c>
      <c r="O37" s="16">
        <f>VLOOKUP($C37,коэффициенты!$E$2:$T$300,11,FALSE)</f>
        <v>12</v>
      </c>
      <c r="P37" s="16">
        <f>VLOOKUP($C37,коэффициенты!$E$2:$T$300,12,FALSE)</f>
        <v>150</v>
      </c>
      <c r="Q37" s="16">
        <f>VLOOKUP($C37,коэффициенты!$E$2:$T$300,13,FALSE)</f>
        <v>0</v>
      </c>
      <c r="R37" s="16">
        <f>VLOOKUP($C37,коэффициенты!$E$2:$T$300,14,FALSE)</f>
        <v>8</v>
      </c>
      <c r="S37" s="16">
        <f>VLOOKUP($C37,коэффициенты!$E$2:$T$300,15,FALSE)</f>
        <v>0</v>
      </c>
      <c r="T37" s="16">
        <f>VLOOKUP($C37,коэффициенты!$E$2:$T$300,16,FALSE)</f>
        <v>120</v>
      </c>
      <c r="U37" s="15">
        <f>D37-E37+TIME(0,F37+G37,0)+H37+TIME(0,SUM(I37:L37),0)-TIME(0,SUM(M37:T37),0)</f>
        <v>0.3275</v>
      </c>
      <c r="V37" s="43">
        <v>0.053831018518518514</v>
      </c>
      <c r="W37" s="46">
        <v>0.08333333333333333</v>
      </c>
      <c r="X37" s="49">
        <v>0.08333333333333333</v>
      </c>
      <c r="Y37" s="48">
        <v>0.08402777777777777</v>
      </c>
      <c r="Z37" s="36">
        <v>0.11549768518518518</v>
      </c>
      <c r="AA37" s="9">
        <v>0.11574074074074074</v>
      </c>
      <c r="AB37" s="9">
        <v>0.11641203703703702</v>
      </c>
      <c r="AC37" s="9">
        <v>0.11605324074074075</v>
      </c>
      <c r="AD37" s="39">
        <v>0.1166087962962963</v>
      </c>
      <c r="AE37" s="36">
        <v>0.1804513888888889</v>
      </c>
      <c r="AF37" s="9">
        <v>0.1804513888888889</v>
      </c>
      <c r="AG37" s="39">
        <v>0.20905092592592592</v>
      </c>
      <c r="AH37" s="36">
        <v>0.17127314814814817</v>
      </c>
      <c r="AI37" s="39">
        <v>0.17407407407407408</v>
      </c>
      <c r="AJ37" s="36">
        <v>0.14402777777777778</v>
      </c>
      <c r="AK37" s="9">
        <v>0.1617361111111111</v>
      </c>
      <c r="AL37" s="39">
        <v>0.16211805555555556</v>
      </c>
      <c r="AM37" s="36">
        <v>0.2295486111111111</v>
      </c>
      <c r="AN37" s="9">
        <v>0.2295486111111111</v>
      </c>
      <c r="AO37" s="9">
        <v>0.23077546296296295</v>
      </c>
    </row>
    <row r="38" spans="1:41" ht="13.5">
      <c r="A38" s="44">
        <v>35</v>
      </c>
      <c r="B38" s="7" t="s">
        <v>55</v>
      </c>
      <c r="C38" s="8" t="s">
        <v>372</v>
      </c>
      <c r="D38" s="8" t="s">
        <v>56</v>
      </c>
      <c r="E38" s="9">
        <f>X38-W38+AF38-AE38+AN38-AM38</f>
        <v>0</v>
      </c>
      <c r="F38" s="20">
        <f>(7-COUNT(V38,W38,Z38,AE38,AH38,AJ38,AM38))*коэффициенты!$B$2</f>
        <v>0</v>
      </c>
      <c r="G38" s="16">
        <f>((SIGN(Y38)*-1)+1)*коэффициенты!$B$6+((SIGN(AD38)*-1)+1)*коэффициенты!$B$7+((SIGN(AA38)*-1)+1)*коэффициенты!$B$8+((SIGN(AB38)*-1)+1)*коэффициенты!$B$8+((SIGN(AC38)*-1)+1)*коэффициенты!$B$8+((SIGN(AG38)*-1)+1)*коэффициенты!$B$9+((SIGN(AI38)*-1)+1)*коэффициенты!$B$10+((SIGN(AK38)*-1)+1)*коэффициенты!$B$11+((SIGN(AL38)*-1)+1)*коэффициенты!$B$12+((SIGN(AO38)*-1)+1)*коэффициенты!$B$13</f>
        <v>0</v>
      </c>
      <c r="H38" s="23">
        <f>IF(Y38&gt;0,(Y38-X38)*коэффициенты!$B$24)+IF(AD38&gt;0,(AD38-Z38)*коэффициенты!$B$25)+IF(AG38&gt;0,(AG38-AF38)*коэффициенты!$B$26)+IF(AK38&gt;0,(AK38-AJ38)*коэффициенты!$B$27)+IF(AO38&gt;0,(AO38-AN38)*коэффициенты!$B$28)</f>
        <v>0.25388888888888866</v>
      </c>
      <c r="I38" s="16">
        <f>VLOOKUP($C38,коэффициенты!$E$2:$T$300,5,FALSE)</f>
        <v>0</v>
      </c>
      <c r="J38" s="16">
        <f>VLOOKUP($C38,коэффициенты!$E$2:$T$300,6,FALSE)</f>
        <v>0</v>
      </c>
      <c r="K38" s="16">
        <f>VLOOKUP($C38,коэффициенты!$E$2:$T$300,7,FALSE)</f>
        <v>0</v>
      </c>
      <c r="L38" s="16">
        <f>VLOOKUP($C38,коэффициенты!$E$2:$T$300,8,FALSE)</f>
        <v>0</v>
      </c>
      <c r="M38" s="16">
        <f>VLOOKUP($C38,коэффициенты!$E$2:$T$300,9,FALSE)</f>
        <v>0</v>
      </c>
      <c r="N38" s="16">
        <f>VLOOKUP($C38,коэффициенты!$E$2:$T$300,10,FALSE)</f>
        <v>18</v>
      </c>
      <c r="O38" s="16">
        <f>VLOOKUP($C38,коэффициенты!$E$2:$T$300,11,FALSE)</f>
        <v>18</v>
      </c>
      <c r="P38" s="16">
        <f>VLOOKUP($C38,коэффициенты!$E$2:$T$300,12,FALSE)</f>
        <v>150</v>
      </c>
      <c r="Q38" s="16">
        <f>VLOOKUP($C38,коэффициенты!$E$2:$T$300,13,FALSE)</f>
        <v>0</v>
      </c>
      <c r="R38" s="16">
        <f>VLOOKUP($C38,коэффициенты!$E$2:$T$300,14,FALSE)</f>
        <v>12</v>
      </c>
      <c r="S38" s="16">
        <f>VLOOKUP($C38,коэффициенты!$E$2:$T$300,15,FALSE)</f>
        <v>30</v>
      </c>
      <c r="T38" s="16">
        <f>VLOOKUP($C38,коэффициенты!$E$2:$T$300,16,FALSE)</f>
        <v>120</v>
      </c>
      <c r="U38" s="15">
        <f>D38-E38+TIME(0,F38+G38,0)+H38+TIME(0,SUM(I38:L38),0)-TIME(0,SUM(M38:T38),0)</f>
        <v>0.328784722222222</v>
      </c>
      <c r="V38" s="43">
        <v>0.14103009259259258</v>
      </c>
      <c r="W38" s="36">
        <v>0.06054398148148148</v>
      </c>
      <c r="X38" s="31">
        <v>0.06054398148148148</v>
      </c>
      <c r="Y38" s="39">
        <v>0.06167824074074074</v>
      </c>
      <c r="Z38" s="36">
        <v>0.12202546296296296</v>
      </c>
      <c r="AA38" s="9">
        <v>0.12298611111111112</v>
      </c>
      <c r="AB38" s="9">
        <v>0.12231481481481482</v>
      </c>
      <c r="AC38" s="9">
        <v>0.12363425925925926</v>
      </c>
      <c r="AD38" s="39">
        <v>0.12424768518518518</v>
      </c>
      <c r="AE38" s="36">
        <v>0.15542824074074074</v>
      </c>
      <c r="AF38" s="31">
        <v>0.15542824074074074</v>
      </c>
      <c r="AG38" s="39">
        <v>0.17674768518518516</v>
      </c>
      <c r="AH38" s="36">
        <v>0.18524305555555556</v>
      </c>
      <c r="AI38" s="39">
        <v>0.21150462962962965</v>
      </c>
      <c r="AJ38" s="36">
        <v>0.2217361111111111</v>
      </c>
      <c r="AK38" s="9">
        <v>0.2448958333333333</v>
      </c>
      <c r="AL38" s="9">
        <v>0.24512731481481484</v>
      </c>
      <c r="AM38" s="36">
        <v>0.2777777777777778</v>
      </c>
      <c r="AN38" s="31">
        <v>0.2777777777777778</v>
      </c>
      <c r="AO38" s="9">
        <v>0.27814814814814814</v>
      </c>
    </row>
    <row r="39" spans="1:41" ht="13.5">
      <c r="A39" s="44">
        <v>36</v>
      </c>
      <c r="B39" s="7" t="s">
        <v>39</v>
      </c>
      <c r="C39" s="8" t="s">
        <v>450</v>
      </c>
      <c r="D39" s="8" t="s">
        <v>40</v>
      </c>
      <c r="E39" s="9">
        <f>X39-W39+AF39-AE39+AN39-AM39</f>
        <v>0</v>
      </c>
      <c r="F39" s="20">
        <f>(7-COUNT(V39,W39,Z39,AE39,AH39,AJ39,AM39))*коэффициенты!$B$2</f>
        <v>0</v>
      </c>
      <c r="G39" s="16">
        <f>((SIGN(Y39)*-1)+1)*коэффициенты!$B$6+((SIGN(AD39)*-1)+1)*коэффициенты!$B$7+((SIGN(AA39)*-1)+1)*коэффициенты!$B$8+((SIGN(AB39)*-1)+1)*коэффициенты!$B$8+((SIGN(AC39)*-1)+1)*коэффициенты!$B$8+((SIGN(AG39)*-1)+1)*коэффициенты!$B$9+((SIGN(AI39)*-1)+1)*коэффициенты!$B$10+((SIGN(AK39)*-1)+1)*коэффициенты!$B$11+((SIGN(AL39)*-1)+1)*коэффициенты!$B$12+((SIGN(AO39)*-1)+1)*коэффициенты!$B$13</f>
        <v>0</v>
      </c>
      <c r="H39" s="23">
        <f>IF(Y39&gt;0,(Y39-X39)*коэффициенты!$B$24)+IF(AD39&gt;0,(AD39-Z39)*коэффициенты!$B$25)+IF(AG39&gt;0,(AG39-AF39)*коэффициенты!$B$26)+IF(AK39&gt;0,(AK39-AJ39)*коэффициенты!$B$27)+IF(AO39&gt;0,(AO39-AN39)*коэффициенты!$B$28)</f>
        <v>0.19146990740740735</v>
      </c>
      <c r="I39" s="16">
        <f>VLOOKUP($C39,коэффициенты!$E$2:$T$300,5,FALSE)</f>
        <v>0</v>
      </c>
      <c r="J39" s="16">
        <f>VLOOKUP($C39,коэффициенты!$E$2:$T$300,6,FALSE)</f>
        <v>0</v>
      </c>
      <c r="K39" s="16">
        <f>VLOOKUP($C39,коэффициенты!$E$2:$T$300,7,FALSE)</f>
        <v>0</v>
      </c>
      <c r="L39" s="16">
        <f>VLOOKUP($C39,коэффициенты!$E$2:$T$300,8,FALSE)</f>
        <v>0</v>
      </c>
      <c r="M39" s="16">
        <f>VLOOKUP($C39,коэффициенты!$E$2:$T$300,9,FALSE)</f>
        <v>0</v>
      </c>
      <c r="N39" s="16">
        <f>VLOOKUP($C39,коэффициенты!$E$2:$T$300,10,FALSE)</f>
        <v>4</v>
      </c>
      <c r="O39" s="16">
        <f>VLOOKUP($C39,коэффициенты!$E$2:$T$300,11,FALSE)</f>
        <v>12</v>
      </c>
      <c r="P39" s="16">
        <f>VLOOKUP($C39,коэффициенты!$E$2:$T$300,12,FALSE)</f>
        <v>150</v>
      </c>
      <c r="Q39" s="16">
        <f>VLOOKUP($C39,коэффициенты!$E$2:$T$300,13,FALSE)</f>
        <v>20</v>
      </c>
      <c r="R39" s="16">
        <f>VLOOKUP($C39,коэффициенты!$E$2:$T$300,14,FALSE)</f>
        <v>8</v>
      </c>
      <c r="S39" s="16">
        <f>VLOOKUP($C39,коэффициенты!$E$2:$T$300,15,FALSE)</f>
        <v>30</v>
      </c>
      <c r="T39" s="16">
        <f>VLOOKUP($C39,коэффициенты!$E$2:$T$300,16,FALSE)</f>
        <v>0</v>
      </c>
      <c r="U39" s="15">
        <f>D39-E39+TIME(0,F39+G39,0)+H39+TIME(0,SUM(I39:L39),0)-TIME(0,SUM(M39:T39),0)</f>
        <v>0.3371064814814815</v>
      </c>
      <c r="V39" s="43">
        <v>0.23592592592592596</v>
      </c>
      <c r="W39" s="36">
        <v>0.21415509259259258</v>
      </c>
      <c r="X39" s="9">
        <v>0.21415509259259258</v>
      </c>
      <c r="Y39" s="39">
        <v>0.21461805555555555</v>
      </c>
      <c r="Z39" s="36">
        <v>0.16038194444444445</v>
      </c>
      <c r="AA39" s="9">
        <v>0.15991898148148148</v>
      </c>
      <c r="AB39" s="9">
        <v>0.15953703703703703</v>
      </c>
      <c r="AC39" s="9">
        <v>0.1591087962962963</v>
      </c>
      <c r="AD39" s="39">
        <v>0.16219907407407408</v>
      </c>
      <c r="AE39" s="36">
        <v>0.12664351851851852</v>
      </c>
      <c r="AF39" s="9">
        <v>0.12664351851851852</v>
      </c>
      <c r="AG39" s="39">
        <v>0.14215277777777777</v>
      </c>
      <c r="AH39" s="36">
        <v>0.05578703703703703</v>
      </c>
      <c r="AI39" s="39">
        <v>0.08396990740740741</v>
      </c>
      <c r="AJ39" s="36">
        <v>0.09260416666666667</v>
      </c>
      <c r="AK39" s="9">
        <v>0.11039351851851853</v>
      </c>
      <c r="AL39" s="9">
        <v>0.11039351851851853</v>
      </c>
      <c r="AM39" s="36">
        <v>0.04678240740740741</v>
      </c>
      <c r="AN39" s="31">
        <v>0.04678240740740741</v>
      </c>
      <c r="AO39" s="9">
        <v>0.04722222222222222</v>
      </c>
    </row>
    <row r="40" spans="1:41" ht="13.5">
      <c r="A40" s="44">
        <v>37</v>
      </c>
      <c r="B40" s="7" t="s">
        <v>109</v>
      </c>
      <c r="C40" s="8" t="s">
        <v>414</v>
      </c>
      <c r="D40" s="8" t="s">
        <v>110</v>
      </c>
      <c r="E40" s="9">
        <f>X40-W40+AF40-AE40+AN40-AM40</f>
        <v>0</v>
      </c>
      <c r="F40" s="20">
        <f>(7-COUNT(V40,W40,Z40,AE40,AH40,AJ40,AM40))*коэффициенты!$B$2</f>
        <v>0</v>
      </c>
      <c r="G40" s="16">
        <f>((SIGN(Y40)*-1)+1)*коэффициенты!$B$6+((SIGN(AD40)*-1)+1)*коэффициенты!$B$7+((SIGN(AA40)*-1)+1)*коэффициенты!$B$8+((SIGN(AB40)*-1)+1)*коэффициенты!$B$8+((SIGN(AC40)*-1)+1)*коэффициенты!$B$8+((SIGN(AG40)*-1)+1)*коэффициенты!$B$9+((SIGN(AI40)*-1)+1)*коэффициенты!$B$10+((SIGN(AK40)*-1)+1)*коэффициенты!$B$11+((SIGN(AL40)*-1)+1)*коэффициенты!$B$12+((SIGN(AO40)*-1)+1)*коэффициенты!$B$13</f>
        <v>0</v>
      </c>
      <c r="H40" s="23">
        <f>IF(Y40&gt;0,(Y40-X40)*коэффициенты!$B$24)+IF(AD40&gt;0,(AD40-Z40)*коэффициенты!$B$25)+IF(AG40&gt;0,(AG40-AF40)*коэффициенты!$B$26)+IF(AK40&gt;0,(AK40-AJ40)*коэффициенты!$B$27)+IF(AO40&gt;0,(AO40-AN40)*коэффициенты!$B$28)</f>
        <v>0.24104166666666652</v>
      </c>
      <c r="I40" s="16">
        <f>VLOOKUP($C40,коэффициенты!$E$2:$T$300,5,FALSE)</f>
        <v>0</v>
      </c>
      <c r="J40" s="16">
        <f>VLOOKUP($C40,коэффициенты!$E$2:$T$300,6,FALSE)</f>
        <v>0</v>
      </c>
      <c r="K40" s="16">
        <f>VLOOKUP($C40,коэффициенты!$E$2:$T$300,7,FALSE)</f>
        <v>0</v>
      </c>
      <c r="L40" s="16">
        <f>VLOOKUP($C40,коэффициенты!$E$2:$T$300,8,FALSE)</f>
        <v>0</v>
      </c>
      <c r="M40" s="16">
        <f>VLOOKUP($C40,коэффициенты!$E$2:$T$300,9,FALSE)</f>
        <v>0</v>
      </c>
      <c r="N40" s="16">
        <f>VLOOKUP($C40,коэффициенты!$E$2:$T$300,10,FALSE)</f>
        <v>40</v>
      </c>
      <c r="O40" s="16">
        <f>VLOOKUP($C40,коэффициенты!$E$2:$T$300,11,FALSE)</f>
        <v>20</v>
      </c>
      <c r="P40" s="16">
        <f>VLOOKUP($C40,коэффициенты!$E$2:$T$300,12,FALSE)</f>
        <v>150</v>
      </c>
      <c r="Q40" s="16">
        <f>VLOOKUP($C40,коэффициенты!$E$2:$T$300,13,FALSE)</f>
        <v>20</v>
      </c>
      <c r="R40" s="16">
        <f>VLOOKUP($C40,коэффициенты!$E$2:$T$300,14,FALSE)</f>
        <v>4</v>
      </c>
      <c r="S40" s="16">
        <f>VLOOKUP($C40,коэффициенты!$E$2:$T$300,15,FALSE)</f>
        <v>30</v>
      </c>
      <c r="T40" s="16">
        <f>VLOOKUP($C40,коэффициенты!$E$2:$T$300,16,FALSE)</f>
        <v>120</v>
      </c>
      <c r="U40" s="15">
        <f>D40-E40+TIME(0,F40+G40,0)+H40+TIME(0,SUM(I40:L40),0)-TIME(0,SUM(M40:T40),0)</f>
        <v>0.3415046296296295</v>
      </c>
      <c r="V40" s="43">
        <v>0.06524305555555555</v>
      </c>
      <c r="W40" s="36">
        <v>0.08554398148148147</v>
      </c>
      <c r="X40" s="31">
        <v>0.08554398148148147</v>
      </c>
      <c r="Y40" s="39">
        <v>0.08613425925925926</v>
      </c>
      <c r="Z40" s="36">
        <v>0.1427314814814815</v>
      </c>
      <c r="AA40" s="9">
        <v>0.14298611111111112</v>
      </c>
      <c r="AB40" s="9">
        <v>0.1436226851851852</v>
      </c>
      <c r="AC40" s="9">
        <v>0.14326388888888889</v>
      </c>
      <c r="AD40" s="39">
        <v>0.14381944444444444</v>
      </c>
      <c r="AE40" s="36">
        <v>0.2587962962962963</v>
      </c>
      <c r="AF40" s="31">
        <v>0.2587962962962963</v>
      </c>
      <c r="AG40" s="39">
        <v>0.2754398148148148</v>
      </c>
      <c r="AH40" s="36">
        <v>0.21435185185185188</v>
      </c>
      <c r="AI40" s="39">
        <v>0.25070601851851854</v>
      </c>
      <c r="AJ40" s="36">
        <v>0.1696296296296296</v>
      </c>
      <c r="AK40" s="9">
        <v>0.20084490740740743</v>
      </c>
      <c r="AL40" s="39">
        <v>0.20238425925925926</v>
      </c>
      <c r="AM40" s="36">
        <v>0.29960648148148145</v>
      </c>
      <c r="AN40" s="31">
        <v>0.29960648148148145</v>
      </c>
      <c r="AO40" s="9">
        <v>0.30059027777777775</v>
      </c>
    </row>
    <row r="41" spans="1:41" ht="13.5">
      <c r="A41" s="44">
        <v>38</v>
      </c>
      <c r="B41" s="7" t="s">
        <v>51</v>
      </c>
      <c r="C41" s="8" t="s">
        <v>448</v>
      </c>
      <c r="D41" s="8" t="s">
        <v>52</v>
      </c>
      <c r="E41" s="9">
        <f>X41-W41+AF41-AE41+AN41-AM41</f>
        <v>0</v>
      </c>
      <c r="F41" s="20">
        <f>(7-COUNT(V41,W41,Z41,AE41,AH41,AJ41,AM41))*коэффициенты!$B$2</f>
        <v>0</v>
      </c>
      <c r="G41" s="16">
        <f>((SIGN(Y41)*-1)+1)*коэффициенты!$B$6+((SIGN(AD41)*-1)+1)*коэффициенты!$B$7+((SIGN(AA41)*-1)+1)*коэффициенты!$B$8+((SIGN(AB41)*-1)+1)*коэффициенты!$B$8+((SIGN(AC41)*-1)+1)*коэффициенты!$B$8+((SIGN(AG41)*-1)+1)*коэффициенты!$B$9+((SIGN(AI41)*-1)+1)*коэффициенты!$B$10+((SIGN(AK41)*-1)+1)*коэффициенты!$B$11+((SIGN(AL41)*-1)+1)*коэффициенты!$B$12+((SIGN(AO41)*-1)+1)*коэффициенты!$B$13</f>
        <v>0</v>
      </c>
      <c r="H41" s="23">
        <f>IF(Y41&gt;0,(Y41-X41)*коэффициенты!$B$24)+IF(AD41&gt;0,(AD41-Z41)*коэффициенты!$B$25)+IF(AG41&gt;0,(AG41-AF41)*коэффициенты!$B$26)+IF(AK41&gt;0,(AK41-AJ41)*коэффициенты!$B$27)+IF(AO41&gt;0,(AO41-AN41)*коэффициенты!$B$28)</f>
        <v>0.21050925925925898</v>
      </c>
      <c r="I41" s="16">
        <f>VLOOKUP($C41,коэффициенты!$E$2:$T$300,5,FALSE)</f>
        <v>0</v>
      </c>
      <c r="J41" s="16">
        <f>VLOOKUP($C41,коэффициенты!$E$2:$T$300,6,FALSE)</f>
        <v>0</v>
      </c>
      <c r="K41" s="16">
        <f>VLOOKUP($C41,коэффициенты!$E$2:$T$300,7,FALSE)</f>
        <v>0</v>
      </c>
      <c r="L41" s="16">
        <f>VLOOKUP($C41,коэффициенты!$E$2:$T$300,8,FALSE)</f>
        <v>0</v>
      </c>
      <c r="M41" s="16">
        <f>VLOOKUP($C41,коэффициенты!$E$2:$T$300,9,FALSE)</f>
        <v>0</v>
      </c>
      <c r="N41" s="16">
        <f>VLOOKUP($C41,коэффициенты!$E$2:$T$300,10,FALSE)</f>
        <v>14</v>
      </c>
      <c r="O41" s="16">
        <f>VLOOKUP($C41,коэффициенты!$E$2:$T$300,11,FALSE)</f>
        <v>10</v>
      </c>
      <c r="P41" s="16">
        <f>VLOOKUP($C41,коэффициенты!$E$2:$T$300,12,FALSE)</f>
        <v>60</v>
      </c>
      <c r="Q41" s="16">
        <f>VLOOKUP($C41,коэффициенты!$E$2:$T$300,13,FALSE)</f>
        <v>0</v>
      </c>
      <c r="R41" s="16">
        <f>VLOOKUP($C41,коэффициенты!$E$2:$T$300,14,FALSE)</f>
        <v>12</v>
      </c>
      <c r="S41" s="16">
        <f>VLOOKUP($C41,коэффициенты!$E$2:$T$300,15,FALSE)</f>
        <v>30</v>
      </c>
      <c r="T41" s="16">
        <f>VLOOKUP($C41,коэффициенты!$E$2:$T$300,16,FALSE)</f>
        <v>120</v>
      </c>
      <c r="U41" s="15">
        <f>D41-E41+TIME(0,F41+G41,0)+H41+TIME(0,SUM(I41:L41),0)-TIME(0,SUM(M41:T41),0)</f>
        <v>0.3522569444444442</v>
      </c>
      <c r="V41" s="43">
        <v>0.06342592592592593</v>
      </c>
      <c r="W41" s="36">
        <v>0.08848379629629628</v>
      </c>
      <c r="X41" s="9">
        <v>0.08848379629629628</v>
      </c>
      <c r="Y41" s="39">
        <v>0.08936342592592593</v>
      </c>
      <c r="Z41" s="36">
        <v>0.12914351851851852</v>
      </c>
      <c r="AA41" s="9">
        <v>0.13027777777777777</v>
      </c>
      <c r="AB41" s="9">
        <v>0.12934027777777776</v>
      </c>
      <c r="AC41" s="9">
        <v>0.12976851851851853</v>
      </c>
      <c r="AD41" s="39">
        <v>0.13083333333333333</v>
      </c>
      <c r="AE41" s="36">
        <v>0.14780092592592595</v>
      </c>
      <c r="AF41" s="9">
        <v>0.14780092592592595</v>
      </c>
      <c r="AG41" s="39">
        <v>0.16179398148148147</v>
      </c>
      <c r="AH41" s="36">
        <v>0.17158564814814814</v>
      </c>
      <c r="AI41" s="39">
        <v>0.20074074074074075</v>
      </c>
      <c r="AJ41" s="36">
        <v>0.21403935185185186</v>
      </c>
      <c r="AK41" s="9">
        <v>0.23934027777777778</v>
      </c>
      <c r="AL41" s="9">
        <v>0.24177083333333335</v>
      </c>
      <c r="AM41" s="36">
        <v>0.2597685185185185</v>
      </c>
      <c r="AN41" s="31">
        <v>0.2597685185185185</v>
      </c>
      <c r="AO41" s="9">
        <v>0.26048611111111114</v>
      </c>
    </row>
    <row r="42" spans="1:41" ht="13.5">
      <c r="A42" s="44">
        <v>39</v>
      </c>
      <c r="B42" s="7" t="s">
        <v>72</v>
      </c>
      <c r="C42" s="8" t="s">
        <v>447</v>
      </c>
      <c r="D42" s="8" t="s">
        <v>73</v>
      </c>
      <c r="E42" s="9">
        <f>X42-W42+AF42-AE42+AN42-AM42</f>
        <v>0</v>
      </c>
      <c r="F42" s="20">
        <f>(7-COUNT(V42,W42,Z42,AE42,AH42,AJ42,AM42))*коэффициенты!$B$2</f>
        <v>0</v>
      </c>
      <c r="G42" s="16">
        <f>((SIGN(Y42)*-1)+1)*коэффициенты!$B$6+((SIGN(AD42)*-1)+1)*коэффициенты!$B$7+((SIGN(AA42)*-1)+1)*коэффициенты!$B$8+((SIGN(AB42)*-1)+1)*коэффициенты!$B$8+((SIGN(AC42)*-1)+1)*коэффициенты!$B$8+((SIGN(AG42)*-1)+1)*коэффициенты!$B$9+((SIGN(AI42)*-1)+1)*коэффициенты!$B$10+((SIGN(AK42)*-1)+1)*коэффициенты!$B$11+((SIGN(AL42)*-1)+1)*коэффициенты!$B$12+((SIGN(AO42)*-1)+1)*коэффициенты!$B$13</f>
        <v>0</v>
      </c>
      <c r="H42" s="23">
        <f>IF(Y42&gt;0,(Y42-X42)*коэффициенты!$B$24)+IF(AD42&gt;0,(AD42-Z42)*коэффициенты!$B$25)+IF(AG42&gt;0,(AG42-AF42)*коэффициенты!$B$26)+IF(AK42&gt;0,(AK42-AJ42)*коэффициенты!$B$27)+IF(AO42&gt;0,(AO42-AN42)*коэффициенты!$B$28)</f>
        <v>0.19883101851851853</v>
      </c>
      <c r="I42" s="16">
        <f>VLOOKUP($C42,коэффициенты!$E$2:$T$300,5,FALSE)</f>
        <v>0</v>
      </c>
      <c r="J42" s="16">
        <f>VLOOKUP($C42,коэффициенты!$E$2:$T$300,6,FALSE)</f>
        <v>0</v>
      </c>
      <c r="K42" s="16">
        <f>VLOOKUP($C42,коэффициенты!$E$2:$T$300,7,FALSE)</f>
        <v>0</v>
      </c>
      <c r="L42" s="16">
        <f>VLOOKUP($C42,коэффициенты!$E$2:$T$300,8,FALSE)</f>
        <v>0</v>
      </c>
      <c r="M42" s="16">
        <f>VLOOKUP($C42,коэффициенты!$E$2:$T$300,9,FALSE)</f>
        <v>0</v>
      </c>
      <c r="N42" s="16">
        <f>VLOOKUP($C42,коэффициенты!$E$2:$T$300,10,FALSE)</f>
        <v>0</v>
      </c>
      <c r="O42" s="16">
        <f>VLOOKUP($C42,коэффициенты!$E$2:$T$300,11,FALSE)</f>
        <v>20</v>
      </c>
      <c r="P42" s="16">
        <f>VLOOKUP($C42,коэффициенты!$E$2:$T$300,12,FALSE)</f>
        <v>90</v>
      </c>
      <c r="Q42" s="16">
        <f>VLOOKUP($C42,коэффициенты!$E$2:$T$300,13,FALSE)</f>
        <v>20</v>
      </c>
      <c r="R42" s="16">
        <f>VLOOKUP($C42,коэффициенты!$E$2:$T$300,14,FALSE)</f>
        <v>12</v>
      </c>
      <c r="S42" s="16">
        <f>VLOOKUP($C42,коэффициенты!$E$2:$T$300,15,FALSE)</f>
        <v>0</v>
      </c>
      <c r="T42" s="16">
        <f>VLOOKUP($C42,коэффициенты!$E$2:$T$300,16,FALSE)</f>
        <v>120</v>
      </c>
      <c r="U42" s="15">
        <f>D42-E42+TIME(0,F42+G42,0)+H42+TIME(0,SUM(I42:L42),0)-TIME(0,SUM(M42:T42),0)</f>
        <v>0.3532638888888888</v>
      </c>
      <c r="V42" s="43">
        <v>0.03630787037037037</v>
      </c>
      <c r="W42" s="36">
        <v>0.06331018518518518</v>
      </c>
      <c r="X42" s="9">
        <v>0.06331018518518518</v>
      </c>
      <c r="Y42" s="39">
        <v>0.06371527777777779</v>
      </c>
      <c r="Z42" s="36">
        <v>0.12255787037037037</v>
      </c>
      <c r="AA42" s="9">
        <v>0.12339120370370371</v>
      </c>
      <c r="AB42" s="9">
        <v>0.12270833333333335</v>
      </c>
      <c r="AC42" s="9">
        <v>0.12299768518518518</v>
      </c>
      <c r="AD42" s="39">
        <v>0.12361111111111112</v>
      </c>
      <c r="AE42" s="36">
        <v>0.19811342592592593</v>
      </c>
      <c r="AF42" s="9">
        <v>0.19811342592592593</v>
      </c>
      <c r="AG42" s="39">
        <v>0.21476851851851853</v>
      </c>
      <c r="AH42" s="36">
        <v>0.22087962962962962</v>
      </c>
      <c r="AI42" s="39">
        <v>0.2604166666666667</v>
      </c>
      <c r="AJ42" s="36">
        <v>0.1399074074074074</v>
      </c>
      <c r="AK42" s="9">
        <v>0.16068287037037035</v>
      </c>
      <c r="AL42" s="39">
        <v>0.16068287037037035</v>
      </c>
      <c r="AM42" s="36">
        <v>0.2755324074074074</v>
      </c>
      <c r="AN42" s="9">
        <v>0.2755324074074074</v>
      </c>
      <c r="AO42" s="9">
        <v>0.2767824074074074</v>
      </c>
    </row>
    <row r="43" spans="1:41" ht="13.5">
      <c r="A43" s="44">
        <v>40</v>
      </c>
      <c r="B43" s="7" t="s">
        <v>121</v>
      </c>
      <c r="C43" s="8" t="s">
        <v>421</v>
      </c>
      <c r="D43" s="8" t="s">
        <v>122</v>
      </c>
      <c r="E43" s="9">
        <f>X43-W43+AF43-AE43+AN43-AM43</f>
        <v>0</v>
      </c>
      <c r="F43" s="20">
        <f>(7-COUNT(V43,W43,Z43,AE43,AH43,AJ43,AM43))*коэффициенты!$B$2</f>
        <v>0</v>
      </c>
      <c r="G43" s="16">
        <f>((SIGN(Y43)*-1)+1)*коэффициенты!$B$6+((SIGN(AD43)*-1)+1)*коэффициенты!$B$7+((SIGN(AA43)*-1)+1)*коэффициенты!$B$8+((SIGN(AB43)*-1)+1)*коэффициенты!$B$8+((SIGN(AC43)*-1)+1)*коэффициенты!$B$8+((SIGN(AG43)*-1)+1)*коэффициенты!$B$9+((SIGN(AI43)*-1)+1)*коэффициенты!$B$10+((SIGN(AK43)*-1)+1)*коэффициенты!$B$11+((SIGN(AL43)*-1)+1)*коэффициенты!$B$12+((SIGN(AO43)*-1)+1)*коэффициенты!$B$13</f>
        <v>0</v>
      </c>
      <c r="H43" s="23">
        <f>IF(Y43&gt;0,(Y43-X43)*коэффициенты!$B$24)+IF(AD43&gt;0,(AD43-Z43)*коэффициенты!$B$25)+IF(AG43&gt;0,(AG43-AF43)*коэффициенты!$B$26)+IF(AK43&gt;0,(AK43-AJ43)*коэффициенты!$B$27)+IF(AO43&gt;0,(AO43-AN43)*коэффициенты!$B$28)</f>
        <v>0.21844907407407366</v>
      </c>
      <c r="I43" s="16">
        <f>VLOOKUP($C43,коэффициенты!$E$2:$T$300,5,FALSE)</f>
        <v>0</v>
      </c>
      <c r="J43" s="16">
        <f>VLOOKUP($C43,коэффициенты!$E$2:$T$300,6,FALSE)</f>
        <v>0</v>
      </c>
      <c r="K43" s="16">
        <f>VLOOKUP($C43,коэффициенты!$E$2:$T$300,7,FALSE)</f>
        <v>0</v>
      </c>
      <c r="L43" s="16">
        <f>VLOOKUP($C43,коэффициенты!$E$2:$T$300,8,FALSE)</f>
        <v>0</v>
      </c>
      <c r="M43" s="16">
        <f>VLOOKUP($C43,коэффициенты!$E$2:$T$300,9,FALSE)</f>
        <v>0</v>
      </c>
      <c r="N43" s="16">
        <f>VLOOKUP($C43,коэффициенты!$E$2:$T$300,10,FALSE)</f>
        <v>32</v>
      </c>
      <c r="O43" s="16">
        <f>VLOOKUP($C43,коэффициенты!$E$2:$T$300,11,FALSE)</f>
        <v>12</v>
      </c>
      <c r="P43" s="16">
        <f>VLOOKUP($C43,коэффициенты!$E$2:$T$300,12,FALSE)</f>
        <v>150</v>
      </c>
      <c r="Q43" s="16">
        <f>VLOOKUP($C43,коэффициенты!$E$2:$T$300,13,FALSE)</f>
        <v>20</v>
      </c>
      <c r="R43" s="16">
        <f>VLOOKUP($C43,коэффициенты!$E$2:$T$300,14,FALSE)</f>
        <v>12</v>
      </c>
      <c r="S43" s="16">
        <f>VLOOKUP($C43,коэффициенты!$E$2:$T$300,15,FALSE)</f>
        <v>0</v>
      </c>
      <c r="T43" s="16">
        <f>VLOOKUP($C43,коэффициенты!$E$2:$T$300,16,FALSE)</f>
        <v>120</v>
      </c>
      <c r="U43" s="15">
        <f>D43-E43+TIME(0,F43+G43,0)+H43+TIME(0,SUM(I43:L43),0)-TIME(0,SUM(M43:T43),0)</f>
        <v>0.3579976851851847</v>
      </c>
      <c r="V43" s="43">
        <v>0.05960648148148148</v>
      </c>
      <c r="W43" s="36">
        <v>0.0796412037037037</v>
      </c>
      <c r="X43" s="9">
        <v>0.0796412037037037</v>
      </c>
      <c r="Y43" s="39">
        <v>0.08012731481481482</v>
      </c>
      <c r="Z43" s="36">
        <v>0.1584375</v>
      </c>
      <c r="AA43" s="9">
        <v>0.1591898148148148</v>
      </c>
      <c r="AB43" s="9">
        <v>0.15859953703703702</v>
      </c>
      <c r="AC43" s="9">
        <v>0.15890046296296298</v>
      </c>
      <c r="AD43" s="39">
        <v>0.1595023148148148</v>
      </c>
      <c r="AE43" s="36">
        <v>0.2821990740740741</v>
      </c>
      <c r="AF43" s="31">
        <v>0.2821990740740741</v>
      </c>
      <c r="AG43" s="39">
        <v>0.29908564814814814</v>
      </c>
      <c r="AH43" s="36">
        <v>0.22533564814814813</v>
      </c>
      <c r="AI43" s="39">
        <v>0.2662152777777778</v>
      </c>
      <c r="AJ43" s="36">
        <v>0.179375</v>
      </c>
      <c r="AK43" s="9">
        <v>0.20466435185185183</v>
      </c>
      <c r="AL43" s="39">
        <v>0.2049537037037037</v>
      </c>
      <c r="AM43" s="36">
        <v>0.32081018518518517</v>
      </c>
      <c r="AN43" s="31">
        <v>0.32081018518518517</v>
      </c>
      <c r="AO43" s="9">
        <v>0.3212615740740741</v>
      </c>
    </row>
    <row r="44" spans="1:41" ht="13.5">
      <c r="A44" s="44">
        <v>41</v>
      </c>
      <c r="B44" s="7" t="s">
        <v>125</v>
      </c>
      <c r="C44" s="8" t="s">
        <v>395</v>
      </c>
      <c r="D44" s="8" t="s">
        <v>126</v>
      </c>
      <c r="E44" s="9">
        <f>X44-W44+AF44-AE44+AN44-AM44</f>
        <v>0</v>
      </c>
      <c r="F44" s="20">
        <f>(7-COUNT(V44,W44,Z44,AE44,AH44,AJ44,AM44))*коэффициенты!$B$2</f>
        <v>0</v>
      </c>
      <c r="G44" s="16">
        <f>((SIGN(Y44)*-1)+1)*коэффициенты!$B$6+((SIGN(AD44)*-1)+1)*коэффициенты!$B$7+((SIGN(AA44)*-1)+1)*коэффициенты!$B$8+((SIGN(AB44)*-1)+1)*коэффициенты!$B$8+((SIGN(AC44)*-1)+1)*коэффициенты!$B$8+((SIGN(AG44)*-1)+1)*коэффициенты!$B$9+((SIGN(AI44)*-1)+1)*коэффициенты!$B$10+((SIGN(AK44)*-1)+1)*коэффициенты!$B$11+((SIGN(AL44)*-1)+1)*коэффициенты!$B$12+((SIGN(AO44)*-1)+1)*коэффициенты!$B$13</f>
        <v>0</v>
      </c>
      <c r="H44" s="23">
        <f>IF(Y44&gt;0,(Y44-X44)*коэффициенты!$B$24)+IF(AD44&gt;0,(AD44-Z44)*коэффициенты!$B$25)+IF(AG44&gt;0,(AG44-AF44)*коэффициенты!$B$26)+IF(AK44&gt;0,(AK44-AJ44)*коэффициенты!$B$27)+IF(AO44&gt;0,(AO44-AN44)*коэффициенты!$B$28)</f>
        <v>0.2683912037037034</v>
      </c>
      <c r="I44" s="16">
        <f>VLOOKUP($C44,коэффициенты!$E$2:$T$300,5,FALSE)</f>
        <v>0</v>
      </c>
      <c r="J44" s="16">
        <f>VLOOKUP($C44,коэффициенты!$E$2:$T$300,6,FALSE)</f>
        <v>0</v>
      </c>
      <c r="K44" s="16">
        <f>VLOOKUP($C44,коэффициенты!$E$2:$T$300,7,FALSE)</f>
        <v>0</v>
      </c>
      <c r="L44" s="16">
        <f>VLOOKUP($C44,коэффициенты!$E$2:$T$300,8,FALSE)</f>
        <v>0</v>
      </c>
      <c r="M44" s="16">
        <f>VLOOKUP($C44,коэффициенты!$E$2:$T$300,9,FALSE)</f>
        <v>60</v>
      </c>
      <c r="N44" s="16">
        <f>VLOOKUP($C44,коэффициенты!$E$2:$T$300,10,FALSE)</f>
        <v>10</v>
      </c>
      <c r="O44" s="16">
        <f>VLOOKUP($C44,коэффициенты!$E$2:$T$300,11,FALSE)</f>
        <v>14</v>
      </c>
      <c r="P44" s="16">
        <f>VLOOKUP($C44,коэффициенты!$E$2:$T$300,12,FALSE)</f>
        <v>150</v>
      </c>
      <c r="Q44" s="16">
        <f>VLOOKUP($C44,коэффициенты!$E$2:$T$300,13,FALSE)</f>
        <v>20</v>
      </c>
      <c r="R44" s="16">
        <f>VLOOKUP($C44,коэффициенты!$E$2:$T$300,14,FALSE)</f>
        <v>12</v>
      </c>
      <c r="S44" s="16">
        <f>VLOOKUP($C44,коэффициенты!$E$2:$T$300,15,FALSE)</f>
        <v>30</v>
      </c>
      <c r="T44" s="16">
        <f>VLOOKUP($C44,коэффициенты!$E$2:$T$300,16,FALSE)</f>
        <v>120</v>
      </c>
      <c r="U44" s="15">
        <f>D44-E44+TIME(0,F44+G44,0)+H44+TIME(0,SUM(I44:L44),0)-TIME(0,SUM(M44:T44),0)</f>
        <v>0.3625694444444441</v>
      </c>
      <c r="V44" s="43">
        <v>0.08120370370370371</v>
      </c>
      <c r="W44" s="36">
        <v>0.12958333333333333</v>
      </c>
      <c r="X44" s="31">
        <v>0.12958333333333333</v>
      </c>
      <c r="Y44" s="39">
        <v>0.13005787037037037</v>
      </c>
      <c r="Z44" s="36">
        <v>0.19133101851851853</v>
      </c>
      <c r="AA44" s="9">
        <v>0.19215277777777776</v>
      </c>
      <c r="AB44" s="9">
        <v>0.19149305555555554</v>
      </c>
      <c r="AC44" s="9">
        <v>0.19170138888888888</v>
      </c>
      <c r="AD44" s="39">
        <v>0.1924074074074074</v>
      </c>
      <c r="AE44" s="36">
        <v>0.25068287037037035</v>
      </c>
      <c r="AF44" s="31">
        <v>0.25068287037037035</v>
      </c>
      <c r="AG44" s="39">
        <v>0.2764351851851852</v>
      </c>
      <c r="AH44" s="36">
        <v>0.2849305555555555</v>
      </c>
      <c r="AI44" s="39">
        <v>0.32023148148148145</v>
      </c>
      <c r="AJ44" s="36">
        <v>0.2104976851851852</v>
      </c>
      <c r="AK44" s="9">
        <v>0.23493055555555556</v>
      </c>
      <c r="AL44" s="9">
        <v>0.23609953703703704</v>
      </c>
      <c r="AM44" s="36">
        <v>0.33644675925925926</v>
      </c>
      <c r="AN44" s="31">
        <v>0.33644675925925926</v>
      </c>
      <c r="AO44" s="9">
        <v>0.3379976851851852</v>
      </c>
    </row>
    <row r="45" spans="1:41" ht="13.5">
      <c r="A45" s="44">
        <v>42</v>
      </c>
      <c r="B45" s="7" t="s">
        <v>37</v>
      </c>
      <c r="C45" s="8" t="s">
        <v>391</v>
      </c>
      <c r="D45" s="8" t="s">
        <v>38</v>
      </c>
      <c r="E45" s="9">
        <f>X45-W45+AF45-AE45+AN45-AM45</f>
        <v>0</v>
      </c>
      <c r="F45" s="20">
        <f>(7-COUNT(V45,W45,Z45,AE45,AH45,AJ45,AM45))*коэффициенты!$B$2</f>
        <v>0</v>
      </c>
      <c r="G45" s="16">
        <f>((SIGN(Y45)*-1)+1)*коэффициенты!$B$6+((SIGN(AD45)*-1)+1)*коэффициенты!$B$7+((SIGN(AA45)*-1)+1)*коэффициенты!$B$8+((SIGN(AB45)*-1)+1)*коэффициенты!$B$8+((SIGN(AC45)*-1)+1)*коэффициенты!$B$8+((SIGN(AG45)*-1)+1)*коэффициенты!$B$9+((SIGN(AI45)*-1)+1)*коэффициенты!$B$10+((SIGN(AK45)*-1)+1)*коэффициенты!$B$11+((SIGN(AL45)*-1)+1)*коэффициенты!$B$12+((SIGN(AO45)*-1)+1)*коэффициенты!$B$13</f>
        <v>120</v>
      </c>
      <c r="H45" s="23">
        <f>IF(Y45&gt;0,(Y45-X45)*коэффициенты!$B$24)+IF(AD45&gt;0,(AD45-Z45)*коэффициенты!$B$25)+IF(AG45&gt;0,(AG45-AF45)*коэффициенты!$B$26)+IF(AK45&gt;0,(AK45-AJ45)*коэффициенты!$B$27)+IF(AO45&gt;0,(AO45-AN45)*коэффициенты!$B$28)</f>
        <v>0.24495370370370373</v>
      </c>
      <c r="I45" s="16">
        <f>VLOOKUP($C45,коэффициенты!$E$2:$T$300,5,FALSE)</f>
        <v>0</v>
      </c>
      <c r="J45" s="16">
        <f>VLOOKUP($C45,коэффициенты!$E$2:$T$300,6,FALSE)</f>
        <v>0</v>
      </c>
      <c r="K45" s="16">
        <f>VLOOKUP($C45,коэффициенты!$E$2:$T$300,7,FALSE)</f>
        <v>0</v>
      </c>
      <c r="L45" s="16">
        <f>VLOOKUP($C45,коэффициенты!$E$2:$T$300,8,FALSE)</f>
        <v>0</v>
      </c>
      <c r="M45" s="16">
        <f>VLOOKUP($C45,коэффициенты!$E$2:$T$300,9,FALSE)</f>
        <v>0</v>
      </c>
      <c r="N45" s="16">
        <f>VLOOKUP($C45,коэффициенты!$E$2:$T$300,10,FALSE)</f>
        <v>20</v>
      </c>
      <c r="O45" s="16">
        <f>VLOOKUP($C45,коэффициенты!$E$2:$T$300,11,FALSE)</f>
        <v>20</v>
      </c>
      <c r="P45" s="16">
        <f>VLOOKUP($C45,коэффициенты!$E$2:$T$300,12,FALSE)</f>
        <v>150</v>
      </c>
      <c r="Q45" s="16">
        <f>VLOOKUP($C45,коэффициенты!$E$2:$T$300,13,FALSE)</f>
        <v>20</v>
      </c>
      <c r="R45" s="16">
        <f>VLOOKUP($C45,коэффициенты!$E$2:$T$300,14,FALSE)</f>
        <v>8</v>
      </c>
      <c r="S45" s="16">
        <f>VLOOKUP($C45,коэффициенты!$E$2:$T$300,15,FALSE)</f>
        <v>30</v>
      </c>
      <c r="T45" s="16">
        <f>VLOOKUP($C45,коэффициенты!$E$2:$T$300,16,FALSE)</f>
        <v>120</v>
      </c>
      <c r="U45" s="15">
        <f>D45-E45+TIME(0,F45+G45,0)+H45+TIME(0,SUM(I45:L45),0)-TIME(0,SUM(M45:T45),0)</f>
        <v>0.3702893518518518</v>
      </c>
      <c r="V45" s="43">
        <v>0.05407407407407407</v>
      </c>
      <c r="W45" s="36">
        <v>0.07215277777777777</v>
      </c>
      <c r="X45" s="31">
        <v>0.07215277777777777</v>
      </c>
      <c r="Y45" s="39">
        <v>0.07274305555555556</v>
      </c>
      <c r="Z45" s="36">
        <v>0.12422453703703702</v>
      </c>
      <c r="AA45" s="9">
        <v>0.12446759259259259</v>
      </c>
      <c r="AB45" s="9">
        <v>0.12503472222222223</v>
      </c>
      <c r="AC45" s="9">
        <v>0.12474537037037037</v>
      </c>
      <c r="AD45" s="39">
        <v>0.1252199074074074</v>
      </c>
      <c r="AE45" s="36">
        <v>0.17903935185185185</v>
      </c>
      <c r="AF45" s="31">
        <v>0.17903935185185185</v>
      </c>
      <c r="AG45" s="39">
        <v>0.2049537037037037</v>
      </c>
      <c r="AH45" s="36">
        <v>0.20987268518518518</v>
      </c>
      <c r="AI45" s="39"/>
      <c r="AJ45" s="36">
        <v>0.14305555555555557</v>
      </c>
      <c r="AK45" s="9">
        <v>0.16168981481481481</v>
      </c>
      <c r="AL45" s="39">
        <v>0.163125</v>
      </c>
      <c r="AM45" s="36">
        <v>0.26208333333333333</v>
      </c>
      <c r="AN45" s="31">
        <v>0.26208333333333333</v>
      </c>
      <c r="AO45" s="9">
        <v>0.26273148148148145</v>
      </c>
    </row>
    <row r="46" spans="1:41" ht="13.5">
      <c r="A46" s="44">
        <v>43</v>
      </c>
      <c r="B46" s="7" t="s">
        <v>558</v>
      </c>
      <c r="C46" s="8" t="s">
        <v>379</v>
      </c>
      <c r="D46" s="8" t="s">
        <v>88</v>
      </c>
      <c r="E46" s="9">
        <f>X46-W46+AF46-AE46+AN46-AM46</f>
        <v>0</v>
      </c>
      <c r="F46" s="20">
        <f>(7-COUNT(V46,W46,Z46,AE46,AH46,AJ46,AM46))*коэффициенты!$B$2</f>
        <v>0</v>
      </c>
      <c r="G46" s="16">
        <f>((SIGN(Y46)*-1)+1)*коэффициенты!$B$6+((SIGN(AD46)*-1)+1)*коэффициенты!$B$7+((SIGN(AA46)*-1)+1)*коэффициенты!$B$8+((SIGN(AB46)*-1)+1)*коэффициенты!$B$8+((SIGN(AC46)*-1)+1)*коэффициенты!$B$8+((SIGN(AG46)*-1)+1)*коэффициенты!$B$9+((SIGN(AI46)*-1)+1)*коэффициенты!$B$10+((SIGN(AK46)*-1)+1)*коэффициенты!$B$11+((SIGN(AL46)*-1)+1)*коэффициенты!$B$12+((SIGN(AO46)*-1)+1)*коэффициенты!$B$13</f>
        <v>0</v>
      </c>
      <c r="H46" s="23">
        <f>IF(Y46&gt;0,(Y46-X46)*коэффициенты!$B$24)+IF(AD46&gt;0,(AD46-Z46)*коэффициенты!$B$25)+IF(AG46&gt;0,(AG46-AF46)*коэффициенты!$B$26)+IF(AK46&gt;0,(AK46-AJ46)*коэффициенты!$B$27)+IF(AO46&gt;0,(AO46-AN46)*коэффициенты!$B$28)</f>
        <v>0.25228009259259215</v>
      </c>
      <c r="I46" s="16">
        <f>VLOOKUP($C46,коэффициенты!$E$2:$T$300,5,FALSE)</f>
        <v>0</v>
      </c>
      <c r="J46" s="16">
        <f>VLOOKUP($C46,коэффициенты!$E$2:$T$300,6,FALSE)</f>
        <v>0</v>
      </c>
      <c r="K46" s="16">
        <f>VLOOKUP($C46,коэффициенты!$E$2:$T$300,7,FALSE)</f>
        <v>0</v>
      </c>
      <c r="L46" s="16">
        <f>VLOOKUP($C46,коэффициенты!$E$2:$T$300,8,FALSE)</f>
        <v>0</v>
      </c>
      <c r="M46" s="16">
        <f>VLOOKUP($C46,коэффициенты!$E$2:$T$300,9,FALSE)</f>
        <v>0</v>
      </c>
      <c r="N46" s="16">
        <f>VLOOKUP($C46,коэффициенты!$E$2:$T$300,10,FALSE)</f>
        <v>6</v>
      </c>
      <c r="O46" s="16">
        <f>VLOOKUP($C46,коэффициенты!$E$2:$T$300,11,FALSE)</f>
        <v>26</v>
      </c>
      <c r="P46" s="16">
        <f>VLOOKUP($C46,коэффициенты!$E$2:$T$300,12,FALSE)</f>
        <v>150</v>
      </c>
      <c r="Q46" s="16">
        <f>VLOOKUP($C46,коэффициенты!$E$2:$T$300,13,FALSE)</f>
        <v>20</v>
      </c>
      <c r="R46" s="16">
        <f>VLOOKUP($C46,коэффициенты!$E$2:$T$300,14,FALSE)</f>
        <v>12</v>
      </c>
      <c r="S46" s="16">
        <f>VLOOKUP($C46,коэффициенты!$E$2:$T$300,15,FALSE)</f>
        <v>0</v>
      </c>
      <c r="T46" s="16">
        <f>VLOOKUP($C46,коэффициенты!$E$2:$T$300,16,FALSE)</f>
        <v>120</v>
      </c>
      <c r="U46" s="15">
        <f>D46-E46+TIME(0,F46+G46,0)+H46+TIME(0,SUM(I46:L46),0)-TIME(0,SUM(M46:T46),0)</f>
        <v>0.37065972222222177</v>
      </c>
      <c r="V46" s="43">
        <v>0.059884259259259255</v>
      </c>
      <c r="W46" s="36">
        <v>0.07895833333333334</v>
      </c>
      <c r="X46" s="31">
        <v>0.07895833333333334</v>
      </c>
      <c r="Y46" s="39">
        <v>0.0793287037037037</v>
      </c>
      <c r="Z46" s="36">
        <v>0.13431712962962963</v>
      </c>
      <c r="AA46" s="9">
        <v>0.13480324074074074</v>
      </c>
      <c r="AB46" s="9">
        <v>0.13563657407407406</v>
      </c>
      <c r="AC46" s="9">
        <v>0.1352662037037037</v>
      </c>
      <c r="AD46" s="39">
        <v>0.13585648148148147</v>
      </c>
      <c r="AE46" s="36">
        <v>0.23917824074074076</v>
      </c>
      <c r="AF46" s="31">
        <v>0.23917824074074076</v>
      </c>
      <c r="AG46" s="39">
        <v>0.261412037037037</v>
      </c>
      <c r="AH46" s="36">
        <v>0.2105787037037037</v>
      </c>
      <c r="AI46" s="39">
        <v>0.22855324074074077</v>
      </c>
      <c r="AJ46" s="36">
        <v>0.15416666666666667</v>
      </c>
      <c r="AK46" s="9">
        <v>0.17811342592592594</v>
      </c>
      <c r="AL46" s="39">
        <v>0.15788194444444445</v>
      </c>
      <c r="AM46" s="36">
        <v>0.290474537037037</v>
      </c>
      <c r="AN46" s="31">
        <v>0.290474537037037</v>
      </c>
      <c r="AO46" s="9">
        <v>0.29118055555555555</v>
      </c>
    </row>
    <row r="47" spans="1:41" ht="13.5">
      <c r="A47" s="44">
        <v>44</v>
      </c>
      <c r="B47" s="7" t="s">
        <v>296</v>
      </c>
      <c r="C47" s="8" t="s">
        <v>435</v>
      </c>
      <c r="D47" s="8" t="s">
        <v>26</v>
      </c>
      <c r="E47" s="9">
        <f>X47-W47+AF47-AE47+AN47-AM47</f>
        <v>0</v>
      </c>
      <c r="F47" s="20">
        <f>(7-COUNT(V47,W47,Z47,AE47,AH47,AJ47,AM47))*коэффициенты!$B$2</f>
        <v>0</v>
      </c>
      <c r="G47" s="16">
        <f>((SIGN(Y47)*-1)+1)*коэффициенты!$B$6+((SIGN(AD47)*-1)+1)*коэффициенты!$B$7+((SIGN(AA47)*-1)+1)*коэффициенты!$B$8+((SIGN(AB47)*-1)+1)*коэффициенты!$B$8+((SIGN(AC47)*-1)+1)*коэффициенты!$B$8+((SIGN(AG47)*-1)+1)*коэффициенты!$B$9+((SIGN(AI47)*-1)+1)*коэффициенты!$B$10+((SIGN(AK47)*-1)+1)*коэффициенты!$B$11+((SIGN(AL47)*-1)+1)*коэффициенты!$B$12+((SIGN(AO47)*-1)+1)*коэффициенты!$B$13</f>
        <v>0</v>
      </c>
      <c r="H47" s="23">
        <f>IF(Y47&gt;0,(Y47-X47)*коэффициенты!$B$24)+IF(AD47&gt;0,(AD47-Z47)*коэффициенты!$B$25)+IF(AG47&gt;0,(AG47-AF47)*коэффициенты!$B$26)+IF(AK47&gt;0,(AK47-AJ47)*коэффициенты!$B$27)+IF(AO47&gt;0,(AO47-AN47)*коэффициенты!$B$28)</f>
        <v>0.20936342592592558</v>
      </c>
      <c r="I47" s="16">
        <f>VLOOKUP($C47,коэффициенты!$E$2:$T$300,5,FALSE)</f>
        <v>120</v>
      </c>
      <c r="J47" s="16">
        <f>VLOOKUP($C47,коэффициенты!$E$2:$T$300,6,FALSE)</f>
        <v>0</v>
      </c>
      <c r="K47" s="16">
        <f>VLOOKUP($C47,коэффициенты!$E$2:$T$300,7,FALSE)</f>
        <v>0</v>
      </c>
      <c r="L47" s="16">
        <f>VLOOKUP($C47,коэффициенты!$E$2:$T$300,8,FALSE)</f>
        <v>0</v>
      </c>
      <c r="M47" s="16">
        <f>VLOOKUP($C47,коэффициенты!$E$2:$T$300,9,FALSE)</f>
        <v>0</v>
      </c>
      <c r="N47" s="16">
        <f>VLOOKUP($C47,коэффициенты!$E$2:$T$300,10,FALSE)</f>
        <v>8</v>
      </c>
      <c r="O47" s="16">
        <f>VLOOKUP($C47,коэффициенты!$E$2:$T$300,11,FALSE)</f>
        <v>10</v>
      </c>
      <c r="P47" s="16">
        <f>VLOOKUP($C47,коэффициенты!$E$2:$T$300,12,FALSE)</f>
        <v>150</v>
      </c>
      <c r="Q47" s="16">
        <f>VLOOKUP($C47,коэффициенты!$E$2:$T$300,13,FALSE)</f>
        <v>0</v>
      </c>
      <c r="R47" s="16">
        <f>VLOOKUP($C47,коэффициенты!$E$2:$T$300,14,FALSE)</f>
        <v>6</v>
      </c>
      <c r="S47" s="16">
        <f>VLOOKUP($C47,коэффициенты!$E$2:$T$300,15,FALSE)</f>
        <v>0</v>
      </c>
      <c r="T47" s="16">
        <f>VLOOKUP($C47,коэффициенты!$E$2:$T$300,16,FALSE)</f>
        <v>120</v>
      </c>
      <c r="U47" s="15">
        <f>D47-E47+TIME(0,F47+G47,0)+H47+TIME(0,SUM(I47:L47),0)-TIME(0,SUM(M47:T47),0)</f>
        <v>0.37576388888888856</v>
      </c>
      <c r="V47" s="43">
        <v>0.04611111111111111</v>
      </c>
      <c r="W47" s="36">
        <v>0.0716087962962963</v>
      </c>
      <c r="X47" s="9">
        <v>0.0716087962962963</v>
      </c>
      <c r="Y47" s="39">
        <v>0.07202546296296296</v>
      </c>
      <c r="Z47" s="36">
        <v>0.12185185185185186</v>
      </c>
      <c r="AA47" s="9">
        <v>0.12278935185185186</v>
      </c>
      <c r="AB47" s="9">
        <v>0.12202546296296296</v>
      </c>
      <c r="AC47" s="9">
        <v>0.12229166666666667</v>
      </c>
      <c r="AD47" s="39">
        <v>0.12309027777777777</v>
      </c>
      <c r="AE47" s="36">
        <v>0.17197916666666668</v>
      </c>
      <c r="AF47" s="9">
        <v>0.17197916666666668</v>
      </c>
      <c r="AG47" s="39">
        <v>0.18991898148148148</v>
      </c>
      <c r="AH47" s="36">
        <v>0.19572916666666665</v>
      </c>
      <c r="AI47" s="39">
        <v>0.2342361111111111</v>
      </c>
      <c r="AJ47" s="36">
        <v>0.13953703703703704</v>
      </c>
      <c r="AK47" s="9">
        <v>0.1603240740740741</v>
      </c>
      <c r="AL47" s="9">
        <v>0.1603240740740741</v>
      </c>
      <c r="AM47" s="36">
        <v>0.24629629629629632</v>
      </c>
      <c r="AN47" s="31">
        <v>0.24629629629629632</v>
      </c>
      <c r="AO47" s="9">
        <v>0.24695601851851853</v>
      </c>
    </row>
    <row r="48" spans="1:41" ht="13.5">
      <c r="A48" s="44">
        <v>45</v>
      </c>
      <c r="B48" s="7" t="s">
        <v>557</v>
      </c>
      <c r="C48" s="8" t="s">
        <v>394</v>
      </c>
      <c r="D48" s="8" t="s">
        <v>83</v>
      </c>
      <c r="E48" s="9">
        <f>X48-W48+AF48-AE48+AN48-AM48</f>
        <v>0</v>
      </c>
      <c r="F48" s="20">
        <f>(7-COUNT(V48,W48,Z48,AE48,AH48,AJ48,AM48))*коэффициенты!$B$2</f>
        <v>0</v>
      </c>
      <c r="G48" s="16">
        <f>((SIGN(Y48)*-1)+1)*коэффициенты!$B$6+((SIGN(AD48)*-1)+1)*коэффициенты!$B$7+((SIGN(AA48)*-1)+1)*коэффициенты!$B$8+((SIGN(AB48)*-1)+1)*коэффициенты!$B$8+((SIGN(AC48)*-1)+1)*коэффициенты!$B$8+((SIGN(AG48)*-1)+1)*коэффициенты!$B$9+((SIGN(AI48)*-1)+1)*коэффициенты!$B$10+((SIGN(AK48)*-1)+1)*коэффициенты!$B$11+((SIGN(AL48)*-1)+1)*коэффициенты!$B$12+((SIGN(AO48)*-1)+1)*коэффициенты!$B$13</f>
        <v>0</v>
      </c>
      <c r="H48" s="23">
        <f>IF(Y48&gt;0,(Y48-X48)*коэффициенты!$B$24)+IF(AD48&gt;0,(AD48-Z48)*коэффициенты!$B$25)+IF(AG48&gt;0,(AG48-AF48)*коэффициенты!$B$26)+IF(AK48&gt;0,(AK48-AJ48)*коэффициенты!$B$27)+IF(AO48&gt;0,(AO48-AN48)*коэффициенты!$B$28)</f>
        <v>0.2299537037037036</v>
      </c>
      <c r="I48" s="16">
        <f>VLOOKUP($C48,коэффициенты!$E$2:$T$300,5,FALSE)</f>
        <v>0</v>
      </c>
      <c r="J48" s="16">
        <f>VLOOKUP($C48,коэффициенты!$E$2:$T$300,6,FALSE)</f>
        <v>0</v>
      </c>
      <c r="K48" s="16">
        <f>VLOOKUP($C48,коэффициенты!$E$2:$T$300,7,FALSE)</f>
        <v>0</v>
      </c>
      <c r="L48" s="16">
        <f>VLOOKUP($C48,коэффициенты!$E$2:$T$300,8,FALSE)</f>
        <v>0</v>
      </c>
      <c r="M48" s="16">
        <f>VLOOKUP($C48,коэффициенты!$E$2:$T$300,9,FALSE)</f>
        <v>0</v>
      </c>
      <c r="N48" s="16">
        <f>VLOOKUP($C48,коэффициенты!$E$2:$T$300,10,FALSE)</f>
        <v>40</v>
      </c>
      <c r="O48" s="16">
        <f>VLOOKUP($C48,коэффициенты!$E$2:$T$300,11,FALSE)</f>
        <v>12</v>
      </c>
      <c r="P48" s="16">
        <f>VLOOKUP($C48,коэффициенты!$E$2:$T$300,12,FALSE)</f>
        <v>60</v>
      </c>
      <c r="Q48" s="16">
        <f>VLOOKUP($C48,коэффициенты!$E$2:$T$300,13,FALSE)</f>
        <v>0</v>
      </c>
      <c r="R48" s="16">
        <f>VLOOKUP($C48,коэффициенты!$E$2:$T$300,14,FALSE)</f>
        <v>12</v>
      </c>
      <c r="S48" s="16">
        <f>VLOOKUP($C48,коэффициенты!$E$2:$T$300,15,FALSE)</f>
        <v>30</v>
      </c>
      <c r="T48" s="16">
        <f>VLOOKUP($C48,коэффициенты!$E$2:$T$300,16,FALSE)</f>
        <v>120</v>
      </c>
      <c r="U48" s="15">
        <f>D48-E48+TIME(0,F48+G48,0)+H48+TIME(0,SUM(I48:L48),0)-TIME(0,SUM(M48:T48),0)</f>
        <v>0.3846759259259258</v>
      </c>
      <c r="V48" s="43">
        <v>0.22190972222222224</v>
      </c>
      <c r="W48" s="36">
        <v>0.2846064814814815</v>
      </c>
      <c r="X48" s="31">
        <v>0.2846064814814815</v>
      </c>
      <c r="Y48" s="39">
        <v>0.28501157407407407</v>
      </c>
      <c r="Z48" s="36">
        <v>0.23796296296296296</v>
      </c>
      <c r="AA48" s="9">
        <v>0.2384375</v>
      </c>
      <c r="AB48" s="9">
        <v>0.23814814814814814</v>
      </c>
      <c r="AC48" s="9">
        <v>0.23886574074074074</v>
      </c>
      <c r="AD48" s="39">
        <v>0.23916666666666667</v>
      </c>
      <c r="AE48" s="36">
        <v>0.1771412037037037</v>
      </c>
      <c r="AF48" s="31">
        <v>0.1771412037037037</v>
      </c>
      <c r="AG48" s="39">
        <v>0.19711805555555553</v>
      </c>
      <c r="AH48" s="36">
        <v>0.07659722222222222</v>
      </c>
      <c r="AI48" s="39">
        <v>0.1203125</v>
      </c>
      <c r="AJ48" s="36">
        <v>0.13449074074074074</v>
      </c>
      <c r="AK48" s="9">
        <v>0.1575</v>
      </c>
      <c r="AL48" s="9">
        <v>0.1590625</v>
      </c>
      <c r="AM48" s="36">
        <v>0.056331018518518516</v>
      </c>
      <c r="AN48" s="31">
        <v>0.056331018518518516</v>
      </c>
      <c r="AO48" s="9">
        <v>0.056886574074074076</v>
      </c>
    </row>
    <row r="49" spans="1:41" ht="13.5">
      <c r="A49" s="44">
        <v>46</v>
      </c>
      <c r="B49" s="7" t="s">
        <v>16</v>
      </c>
      <c r="C49" s="8" t="s">
        <v>428</v>
      </c>
      <c r="D49" s="8" t="s">
        <v>17</v>
      </c>
      <c r="E49" s="9">
        <f>X49-W49+AF49-AE49+AN49-AM49</f>
        <v>0</v>
      </c>
      <c r="F49" s="20">
        <f>(7-COUNT(V49,W49,Z49,AE49,AH49,AJ49,AM49))*коэффициенты!$B$2</f>
        <v>0</v>
      </c>
      <c r="G49" s="16">
        <f>((SIGN(Y49)*-1)+1)*коэффициенты!$B$6+((SIGN(AD49)*-1)+1)*коэффициенты!$B$7+((SIGN(AA49)*-1)+1)*коэффициенты!$B$8+((SIGN(AB49)*-1)+1)*коэффициенты!$B$8+((SIGN(AC49)*-1)+1)*коэффициенты!$B$8+((SIGN(AG49)*-1)+1)*коэффициенты!$B$9+((SIGN(AI49)*-1)+1)*коэффициенты!$B$10+((SIGN(AK49)*-1)+1)*коэффициенты!$B$11+((SIGN(AL49)*-1)+1)*коэффициенты!$B$12+((SIGN(AO49)*-1)+1)*коэффициенты!$B$13</f>
        <v>120</v>
      </c>
      <c r="H49" s="23">
        <f>IF(Y49&gt;0,(Y49-X49)*коэффициенты!$B$24)+IF(AD49&gt;0,(AD49-Z49)*коэффициенты!$B$25)+IF(AG49&gt;0,(AG49-AF49)*коэффициенты!$B$26)+IF(AK49&gt;0,(AK49-AJ49)*коэффициенты!$B$27)+IF(AO49&gt;0,(AO49-AN49)*коэффициенты!$B$28)</f>
        <v>0.2216550925925927</v>
      </c>
      <c r="I49" s="16">
        <f>VLOOKUP($C49,коэффициенты!$E$2:$T$300,5,FALSE)</f>
        <v>0</v>
      </c>
      <c r="J49" s="16">
        <f>VLOOKUP($C49,коэффициенты!$E$2:$T$300,6,FALSE)</f>
        <v>0</v>
      </c>
      <c r="K49" s="16">
        <f>VLOOKUP($C49,коэффициенты!$E$2:$T$300,7,FALSE)</f>
        <v>0</v>
      </c>
      <c r="L49" s="16">
        <f>VLOOKUP($C49,коэффициенты!$E$2:$T$300,8,FALSE)</f>
        <v>0</v>
      </c>
      <c r="M49" s="16">
        <f>VLOOKUP($C49,коэффициенты!$E$2:$T$300,9,FALSE)</f>
        <v>60</v>
      </c>
      <c r="N49" s="16">
        <f>VLOOKUP($C49,коэффициенты!$E$2:$T$300,10,FALSE)</f>
        <v>26</v>
      </c>
      <c r="O49" s="16">
        <f>VLOOKUP($C49,коэффициенты!$E$2:$T$300,11,FALSE)</f>
        <v>32</v>
      </c>
      <c r="P49" s="16">
        <f>VLOOKUP($C49,коэффициенты!$E$2:$T$300,12,FALSE)</f>
        <v>90</v>
      </c>
      <c r="Q49" s="16">
        <f>VLOOKUP($C49,коэффициенты!$E$2:$T$300,13,FALSE)</f>
        <v>20</v>
      </c>
      <c r="R49" s="16">
        <f>VLOOKUP($C49,коэффициенты!$E$2:$T$300,14,FALSE)</f>
        <v>12</v>
      </c>
      <c r="S49" s="16">
        <f>VLOOKUP($C49,коэффициенты!$E$2:$T$300,15,FALSE)</f>
        <v>30</v>
      </c>
      <c r="T49" s="16">
        <f>VLOOKUP($C49,коэффициенты!$E$2:$T$300,16,FALSE)</f>
        <v>0</v>
      </c>
      <c r="U49" s="15">
        <f>D49-E49+TIME(0,F49+G49,0)+H49+TIME(0,SUM(I49:L49),0)-TIME(0,SUM(M49:T49),0)</f>
        <v>0.3887037037037038</v>
      </c>
      <c r="V49" s="43">
        <v>0.051388888888888894</v>
      </c>
      <c r="W49" s="36">
        <v>0.07804398148148149</v>
      </c>
      <c r="X49" s="9">
        <v>0.07804398148148149</v>
      </c>
      <c r="Y49" s="39">
        <v>0.07877314814814815</v>
      </c>
      <c r="Z49" s="36">
        <v>0.12231481481481482</v>
      </c>
      <c r="AA49" s="9">
        <v>0.1237962962962963</v>
      </c>
      <c r="AB49" s="9">
        <v>0.1226388888888889</v>
      </c>
      <c r="AC49" s="9">
        <v>0.12314814814814816</v>
      </c>
      <c r="AD49" s="39">
        <v>0.12417824074074074</v>
      </c>
      <c r="AE49" s="36">
        <v>0.17958333333333332</v>
      </c>
      <c r="AF49" s="9">
        <v>0.17958333333333332</v>
      </c>
      <c r="AG49" s="39">
        <v>0.19523148148148148</v>
      </c>
      <c r="AH49" s="36">
        <v>0.2016435185185185</v>
      </c>
      <c r="AI49" s="39"/>
      <c r="AJ49" s="36">
        <v>0.14103009259259258</v>
      </c>
      <c r="AK49" s="9">
        <v>0.1659837962962963</v>
      </c>
      <c r="AL49" s="39">
        <v>0.1661226851851852</v>
      </c>
      <c r="AM49" s="36">
        <v>0.22694444444444442</v>
      </c>
      <c r="AN49" s="31">
        <v>0.22694444444444442</v>
      </c>
      <c r="AO49" s="9">
        <v>0.22717592592592592</v>
      </c>
    </row>
    <row r="50" spans="1:41" ht="13.5">
      <c r="A50" s="44">
        <v>47</v>
      </c>
      <c r="B50" s="7" t="s">
        <v>561</v>
      </c>
      <c r="C50" s="8" t="s">
        <v>446</v>
      </c>
      <c r="D50" s="8" t="s">
        <v>93</v>
      </c>
      <c r="E50" s="9">
        <f>X50-W50+AF50-AE50+AN50-AM50</f>
        <v>0</v>
      </c>
      <c r="F50" s="20">
        <f>(7-COUNT(V50,W50,Z50,AE50,AH50,AJ50,AM50))*коэффициенты!$B$2</f>
        <v>0</v>
      </c>
      <c r="G50" s="16">
        <f>((SIGN(Y50)*-1)+1)*коэффициенты!$B$6+((SIGN(AD50)*-1)+1)*коэффициенты!$B$7+((SIGN(AA50)*-1)+1)*коэффициенты!$B$8+((SIGN(AB50)*-1)+1)*коэффициенты!$B$8+((SIGN(AC50)*-1)+1)*коэффициенты!$B$8+((SIGN(AG50)*-1)+1)*коэффициенты!$B$9+((SIGN(AI50)*-1)+1)*коэффициенты!$B$10+((SIGN(AK50)*-1)+1)*коэффициенты!$B$11+((SIGN(AL50)*-1)+1)*коэффициенты!$B$12+((SIGN(AO50)*-1)+1)*коэффициенты!$B$13</f>
        <v>0</v>
      </c>
      <c r="H50" s="23">
        <f>IF(Y50&gt;0,(Y50-X50)*коэффициенты!$B$24)+IF(AD50&gt;0,(AD50-Z50)*коэффициенты!$B$25)+IF(AG50&gt;0,(AG50-AF50)*коэффициенты!$B$26)+IF(AK50&gt;0,(AK50-AJ50)*коэффициенты!$B$27)+IF(AO50&gt;0,(AO50-AN50)*коэффициенты!$B$28)</f>
        <v>0.20846064814814766</v>
      </c>
      <c r="I50" s="16">
        <f>VLOOKUP($C50,коэффициенты!$E$2:$T$300,5,FALSE)</f>
        <v>0</v>
      </c>
      <c r="J50" s="16">
        <f>VLOOKUP($C50,коэффициенты!$E$2:$T$300,6,FALSE)</f>
        <v>0</v>
      </c>
      <c r="K50" s="16">
        <f>VLOOKUP($C50,коэффициенты!$E$2:$T$300,7,FALSE)</f>
        <v>0</v>
      </c>
      <c r="L50" s="16">
        <f>VLOOKUP($C50,коэффициенты!$E$2:$T$300,8,FALSE)</f>
        <v>0</v>
      </c>
      <c r="M50" s="16">
        <f>VLOOKUP($C50,коэффициенты!$E$2:$T$300,9,FALSE)</f>
        <v>0</v>
      </c>
      <c r="N50" s="16">
        <f>VLOOKUP($C50,коэффициенты!$E$2:$T$300,10,FALSE)</f>
        <v>20</v>
      </c>
      <c r="O50" s="16">
        <f>VLOOKUP($C50,коэффициенты!$E$2:$T$300,11,FALSE)</f>
        <v>20</v>
      </c>
      <c r="P50" s="16">
        <f>VLOOKUP($C50,коэффициенты!$E$2:$T$300,12,FALSE)</f>
        <v>150</v>
      </c>
      <c r="Q50" s="16">
        <f>VLOOKUP($C50,коэффициенты!$E$2:$T$300,13,FALSE)</f>
        <v>20</v>
      </c>
      <c r="R50" s="16">
        <f>VLOOKUP($C50,коэффициенты!$E$2:$T$300,14,FALSE)</f>
        <v>8</v>
      </c>
      <c r="S50" s="16">
        <f>VLOOKUP($C50,коэффициенты!$E$2:$T$300,15,FALSE)</f>
        <v>30</v>
      </c>
      <c r="T50" s="16">
        <f>VLOOKUP($C50,коэффициенты!$E$2:$T$300,16,FALSE)</f>
        <v>0</v>
      </c>
      <c r="U50" s="15">
        <f>D50-E50+TIME(0,F50+G50,0)+H50+TIME(0,SUM(I50:L50),0)-TIME(0,SUM(M50:T50),0)</f>
        <v>0.3908333333333328</v>
      </c>
      <c r="V50" s="43">
        <v>0.2932060185185185</v>
      </c>
      <c r="W50" s="36">
        <v>0.27912037037037035</v>
      </c>
      <c r="X50" s="31">
        <v>0.27912037037037035</v>
      </c>
      <c r="Y50" s="39">
        <v>0.2795138888888889</v>
      </c>
      <c r="Z50" s="36">
        <v>0.21407407407407408</v>
      </c>
      <c r="AA50" s="9">
        <v>0.21434027777777778</v>
      </c>
      <c r="AB50" s="9">
        <v>0.21518518518518517</v>
      </c>
      <c r="AC50" s="9">
        <v>0.21471064814814814</v>
      </c>
      <c r="AD50" s="39">
        <v>0.21540509259259258</v>
      </c>
      <c r="AE50" s="36">
        <v>0.1766550925925926</v>
      </c>
      <c r="AF50" s="31">
        <v>0.1766550925925926</v>
      </c>
      <c r="AG50" s="39">
        <v>0.19027777777777777</v>
      </c>
      <c r="AH50" s="36">
        <v>0.08356481481481481</v>
      </c>
      <c r="AI50" s="39">
        <v>0.11619212962962962</v>
      </c>
      <c r="AJ50" s="36">
        <v>0.13284722222222223</v>
      </c>
      <c r="AK50" s="9">
        <v>0.15953703703703703</v>
      </c>
      <c r="AL50" s="39">
        <v>0.15953703703703703</v>
      </c>
      <c r="AM50" s="36">
        <v>0.0690625</v>
      </c>
      <c r="AN50" s="31">
        <v>0.0690625</v>
      </c>
      <c r="AO50" s="9">
        <v>0.06960648148148148</v>
      </c>
    </row>
    <row r="51" spans="1:41" ht="13.5">
      <c r="A51" s="44">
        <v>48</v>
      </c>
      <c r="B51" s="7" t="s">
        <v>134</v>
      </c>
      <c r="C51" s="8" t="s">
        <v>434</v>
      </c>
      <c r="D51" s="8" t="s">
        <v>135</v>
      </c>
      <c r="E51" s="9">
        <f>X51-W51+AF51-AE51+AN51-AM51</f>
        <v>0</v>
      </c>
      <c r="F51" s="20">
        <f>(7-COUNT(V51,W51,Z51,AE51,AH51,AJ51,AM51))*коэффициенты!$B$2</f>
        <v>0</v>
      </c>
      <c r="G51" s="16">
        <f>((SIGN(Y51)*-1)+1)*коэффициенты!$B$6+((SIGN(AD51)*-1)+1)*коэффициенты!$B$7+((SIGN(AA51)*-1)+1)*коэффициенты!$B$8+((SIGN(AB51)*-1)+1)*коэффициенты!$B$8+((SIGN(AC51)*-1)+1)*коэффициенты!$B$8+((SIGN(AG51)*-1)+1)*коэффициенты!$B$9+((SIGN(AI51)*-1)+1)*коэффициенты!$B$10+((SIGN(AK51)*-1)+1)*коэффициенты!$B$11+((SIGN(AL51)*-1)+1)*коэффициенты!$B$12+((SIGN(AO51)*-1)+1)*коэффициенты!$B$13</f>
        <v>0</v>
      </c>
      <c r="H51" s="23">
        <f>IF(Y51&gt;0,(Y51-X51)*коэффициенты!$B$24)+IF(AD51&gt;0,(AD51-Z51)*коэффициенты!$B$25)+IF(AG51&gt;0,(AG51-AF51)*коэффициенты!$B$26)+IF(AK51&gt;0,(AK51-AJ51)*коэффициенты!$B$27)+IF(AO51&gt;0,(AO51-AN51)*коэффициенты!$B$28)</f>
        <v>0.22096064814814828</v>
      </c>
      <c r="I51" s="16">
        <f>VLOOKUP($C51,коэффициенты!$E$2:$T$300,5,FALSE)</f>
        <v>0</v>
      </c>
      <c r="J51" s="16">
        <f>VLOOKUP($C51,коэффициенты!$E$2:$T$300,6,FALSE)</f>
        <v>0</v>
      </c>
      <c r="K51" s="16">
        <f>VLOOKUP($C51,коэффициенты!$E$2:$T$300,7,FALSE)</f>
        <v>0</v>
      </c>
      <c r="L51" s="16">
        <f>VLOOKUP($C51,коэффициенты!$E$2:$T$300,8,FALSE)</f>
        <v>0</v>
      </c>
      <c r="M51" s="16">
        <f>VLOOKUP($C51,коэффициенты!$E$2:$T$300,9,FALSE)</f>
        <v>0</v>
      </c>
      <c r="N51" s="16">
        <f>VLOOKUP($C51,коэффициенты!$E$2:$T$300,10,FALSE)</f>
        <v>10</v>
      </c>
      <c r="O51" s="16">
        <f>VLOOKUP($C51,коэффициенты!$E$2:$T$300,11,FALSE)</f>
        <v>16</v>
      </c>
      <c r="P51" s="16">
        <f>VLOOKUP($C51,коэффициенты!$E$2:$T$300,12,FALSE)</f>
        <v>120</v>
      </c>
      <c r="Q51" s="16">
        <f>VLOOKUP($C51,коэффициенты!$E$2:$T$300,13,FALSE)</f>
        <v>20</v>
      </c>
      <c r="R51" s="16">
        <f>VLOOKUP($C51,коэффициенты!$E$2:$T$300,14,FALSE)</f>
        <v>8</v>
      </c>
      <c r="S51" s="16">
        <f>VLOOKUP($C51,коэффициенты!$E$2:$T$300,15,FALSE)</f>
        <v>30</v>
      </c>
      <c r="T51" s="16">
        <f>VLOOKUP($C51,коэффициенты!$E$2:$T$300,16,FALSE)</f>
        <v>120</v>
      </c>
      <c r="U51" s="15">
        <f>D51-E51+TIME(0,F51+G51,0)+H51+TIME(0,SUM(I51:L51),0)-TIME(0,SUM(M51:T51),0)</f>
        <v>0.3970717592592594</v>
      </c>
      <c r="V51" s="43">
        <v>0.052662037037037035</v>
      </c>
      <c r="W51" s="36">
        <v>0.08913194444444444</v>
      </c>
      <c r="X51" s="31">
        <v>0.08913194444444444</v>
      </c>
      <c r="Y51" s="39">
        <v>0.08971064814814815</v>
      </c>
      <c r="Z51" s="36">
        <v>0.16972222222222222</v>
      </c>
      <c r="AA51" s="9">
        <v>0.17065972222222223</v>
      </c>
      <c r="AB51" s="9">
        <v>0.16993055555555556</v>
      </c>
      <c r="AC51" s="9">
        <v>0.1702662037037037</v>
      </c>
      <c r="AD51" s="39">
        <v>0.17126157407407408</v>
      </c>
      <c r="AE51" s="36">
        <v>0.29822916666666666</v>
      </c>
      <c r="AF51" s="31">
        <v>0.29822916666666666</v>
      </c>
      <c r="AG51" s="39">
        <v>0.31202546296296296</v>
      </c>
      <c r="AH51" s="36">
        <v>0.2534606481481481</v>
      </c>
      <c r="AI51" s="39">
        <v>0.29086805555555556</v>
      </c>
      <c r="AJ51" s="36">
        <v>0.19159722222222222</v>
      </c>
      <c r="AK51" s="9">
        <v>0.22037037037037036</v>
      </c>
      <c r="AL51" s="9">
        <v>0.22037037037037036</v>
      </c>
      <c r="AM51" s="36">
        <v>0.3281712962962963</v>
      </c>
      <c r="AN51" s="31">
        <v>0.3281712962962963</v>
      </c>
      <c r="AO51" s="9">
        <v>0.32894675925925926</v>
      </c>
    </row>
    <row r="52" spans="1:41" ht="13.5">
      <c r="A52" s="44">
        <v>49</v>
      </c>
      <c r="B52" s="7" t="s">
        <v>562</v>
      </c>
      <c r="C52" s="8" t="s">
        <v>383</v>
      </c>
      <c r="D52" s="8" t="s">
        <v>60</v>
      </c>
      <c r="E52" s="9">
        <f>X52-W52+AF52-AE52+AN52-AM52</f>
        <v>0</v>
      </c>
      <c r="F52" s="20">
        <f>(7-COUNT(V52,W52,Z52,AE52,AH52,AJ52,AM52))*коэффициенты!$B$2</f>
        <v>0</v>
      </c>
      <c r="G52" s="16">
        <f>((SIGN(Y52)*-1)+1)*коэффициенты!$B$6+((SIGN(AD52)*-1)+1)*коэффициенты!$B$7+((SIGN(AA52)*-1)+1)*коэффициенты!$B$8+((SIGN(AB52)*-1)+1)*коэффициенты!$B$8+((SIGN(AC52)*-1)+1)*коэффициенты!$B$8+((SIGN(AG52)*-1)+1)*коэффициенты!$B$9+((SIGN(AI52)*-1)+1)*коэффициенты!$B$10+((SIGN(AK52)*-1)+1)*коэффициенты!$B$11+((SIGN(AL52)*-1)+1)*коэффициенты!$B$12+((SIGN(AO52)*-1)+1)*коэффициенты!$B$13</f>
        <v>120</v>
      </c>
      <c r="H52" s="23">
        <f>IF(Y52&gt;0,(Y52-X52)*коэффициенты!$B$24)+IF(AD52&gt;0,(AD52-Z52)*коэффициенты!$B$25)+IF(AG52&gt;0,(AG52-AF52)*коэффициенты!$B$26)+IF(AK52&gt;0,(AK52-AJ52)*коэффициенты!$B$27)+IF(AO52&gt;0,(AO52-AN52)*коэффициенты!$B$28)</f>
        <v>0.21887731481481482</v>
      </c>
      <c r="I52" s="16">
        <f>VLOOKUP($C52,коэффициенты!$E$2:$T$300,5,FALSE)</f>
        <v>0</v>
      </c>
      <c r="J52" s="16">
        <f>VLOOKUP($C52,коэффициенты!$E$2:$T$300,6,FALSE)</f>
        <v>0</v>
      </c>
      <c r="K52" s="16">
        <f>VLOOKUP($C52,коэффициенты!$E$2:$T$300,7,FALSE)</f>
        <v>0</v>
      </c>
      <c r="L52" s="16">
        <f>VLOOKUP($C52,коэффициенты!$E$2:$T$300,8,FALSE)</f>
        <v>0</v>
      </c>
      <c r="M52" s="16">
        <f>VLOOKUP($C52,коэффициенты!$E$2:$T$300,9,FALSE)</f>
        <v>0</v>
      </c>
      <c r="N52" s="16">
        <f>VLOOKUP($C52,коэффициенты!$E$2:$T$300,10,FALSE)</f>
        <v>28</v>
      </c>
      <c r="O52" s="16">
        <f>VLOOKUP($C52,коэффициенты!$E$2:$T$300,11,FALSE)</f>
        <v>22</v>
      </c>
      <c r="P52" s="16">
        <f>VLOOKUP($C52,коэффициенты!$E$2:$T$300,12,FALSE)</f>
        <v>90</v>
      </c>
      <c r="Q52" s="16">
        <f>VLOOKUP($C52,коэффициенты!$E$2:$T$300,13,FALSE)</f>
        <v>20</v>
      </c>
      <c r="R52" s="16">
        <f>VLOOKUP($C52,коэффициенты!$E$2:$T$300,14,FALSE)</f>
        <v>12</v>
      </c>
      <c r="S52" s="16">
        <f>VLOOKUP($C52,коэффициенты!$E$2:$T$300,15,FALSE)</f>
        <v>30</v>
      </c>
      <c r="T52" s="16">
        <f>VLOOKUP($C52,коэффициенты!$E$2:$T$300,16,FALSE)</f>
        <v>120</v>
      </c>
      <c r="U52" s="15">
        <f>D52-E52+TIME(0,F52+G52,0)+H52+TIME(0,SUM(I52:L52),0)-TIME(0,SUM(M52:T52),0)</f>
        <v>0.4033912037037036</v>
      </c>
      <c r="V52" s="43">
        <v>0.06060185185185185</v>
      </c>
      <c r="W52" s="36">
        <v>0.088125</v>
      </c>
      <c r="X52" s="31">
        <v>0.088125</v>
      </c>
      <c r="Y52" s="39">
        <v>0.08865740740740741</v>
      </c>
      <c r="Z52" s="36">
        <v>0.1358912037037037</v>
      </c>
      <c r="AA52" s="9">
        <v>0.1367361111111111</v>
      </c>
      <c r="AB52" s="9">
        <v>0.1360648148148148</v>
      </c>
      <c r="AC52" s="9">
        <v>0.13631944444444444</v>
      </c>
      <c r="AD52" s="39">
        <v>0.13706018518518517</v>
      </c>
      <c r="AE52" s="36">
        <v>0.1871759259259259</v>
      </c>
      <c r="AF52" s="31">
        <v>0.1871759259259259</v>
      </c>
      <c r="AG52" s="39">
        <v>0.2102314814814815</v>
      </c>
      <c r="AH52" s="36">
        <v>0.2247337962962963</v>
      </c>
      <c r="AI52" s="39"/>
      <c r="AJ52" s="36">
        <v>0.15628472222222223</v>
      </c>
      <c r="AK52" s="39">
        <v>0.17203703703703702</v>
      </c>
      <c r="AL52" s="39">
        <v>0.17203703703703702</v>
      </c>
      <c r="AM52" s="36">
        <v>0.27069444444444446</v>
      </c>
      <c r="AN52" s="31">
        <v>0.27069444444444446</v>
      </c>
      <c r="AO52" s="9">
        <v>0.2717939814814815</v>
      </c>
    </row>
    <row r="53" spans="1:41" ht="13.5">
      <c r="A53" s="44">
        <v>50</v>
      </c>
      <c r="B53" s="7" t="s">
        <v>45</v>
      </c>
      <c r="C53" s="8" t="s">
        <v>397</v>
      </c>
      <c r="D53" s="8" t="s">
        <v>46</v>
      </c>
      <c r="E53" s="9">
        <f>X53-W53+AF53-AE53+AN53-AM53</f>
        <v>0.0027314814814814806</v>
      </c>
      <c r="F53" s="20">
        <f>(7-COUNT(V53,W53,Z53,AE53,AH53,AJ53,AM53))*коэффициенты!$B$2</f>
        <v>0</v>
      </c>
      <c r="G53" s="16">
        <f>((SIGN(Y53)*-1)+1)*коэффициенты!$B$6+((SIGN(AD53)*-1)+1)*коэффициенты!$B$7+((SIGN(AA53)*-1)+1)*коэффициенты!$B$8+((SIGN(AB53)*-1)+1)*коэффициенты!$B$8+((SIGN(AC53)*-1)+1)*коэффициенты!$B$8+((SIGN(AG53)*-1)+1)*коэффициенты!$B$9+((SIGN(AI53)*-1)+1)*коэффициенты!$B$10+((SIGN(AK53)*-1)+1)*коэффициенты!$B$11+((SIGN(AL53)*-1)+1)*коэффициенты!$B$12+((SIGN(AO53)*-1)+1)*коэффициенты!$B$13</f>
        <v>0</v>
      </c>
      <c r="H53" s="23">
        <f>IF(Y53&gt;0,(Y53-X53)*коэффициенты!$B$24)+IF(AD53&gt;0,(AD53-Z53)*коэффициенты!$B$25)+IF(AG53&gt;0,(AG53-AF53)*коэффициенты!$B$26)+IF(AK53&gt;0,(AK53-AJ53)*коэффициенты!$B$27)+IF(AO53&gt;0,(AO53-AN53)*коэффициенты!$B$28)</f>
        <v>0.19138888888888891</v>
      </c>
      <c r="I53" s="16">
        <f>VLOOKUP($C53,коэффициенты!$E$2:$T$300,5,FALSE)</f>
        <v>240</v>
      </c>
      <c r="J53" s="16">
        <f>VLOOKUP($C53,коэффициенты!$E$2:$T$300,6,FALSE)</f>
        <v>0</v>
      </c>
      <c r="K53" s="16">
        <f>VLOOKUP($C53,коэффициенты!$E$2:$T$300,7,FALSE)</f>
        <v>0</v>
      </c>
      <c r="L53" s="16">
        <f>VLOOKUP($C53,коэффициенты!$E$2:$T$300,8,FALSE)</f>
        <v>0</v>
      </c>
      <c r="M53" s="16">
        <f>VLOOKUP($C53,коэффициенты!$E$2:$T$300,9,FALSE)</f>
        <v>0</v>
      </c>
      <c r="N53" s="16">
        <f>VLOOKUP($C53,коэффициенты!$E$2:$T$300,10,FALSE)</f>
        <v>22</v>
      </c>
      <c r="O53" s="16">
        <f>VLOOKUP($C53,коэффициенты!$E$2:$T$300,11,FALSE)</f>
        <v>20</v>
      </c>
      <c r="P53" s="16">
        <f>VLOOKUP($C53,коэффициенты!$E$2:$T$300,12,FALSE)</f>
        <v>150</v>
      </c>
      <c r="Q53" s="16">
        <f>VLOOKUP($C53,коэффициенты!$E$2:$T$300,13,FALSE)</f>
        <v>20</v>
      </c>
      <c r="R53" s="16">
        <f>VLOOKUP($C53,коэффициенты!$E$2:$T$300,14,FALSE)</f>
        <v>8</v>
      </c>
      <c r="S53" s="16">
        <f>VLOOKUP($C53,коэффициенты!$E$2:$T$300,15,FALSE)</f>
        <v>30</v>
      </c>
      <c r="T53" s="16">
        <f>VLOOKUP($C53,коэффициенты!$E$2:$T$300,16,FALSE)</f>
        <v>120</v>
      </c>
      <c r="U53" s="15">
        <f>D53-E53+TIME(0,F53+G53,0)+H53+TIME(0,SUM(I53:L53),0)-TIME(0,SUM(M53:T53),0)</f>
        <v>0.403449074074074</v>
      </c>
      <c r="V53" s="43">
        <v>0.24608796296296295</v>
      </c>
      <c r="W53" s="36">
        <v>0.23439814814814816</v>
      </c>
      <c r="X53" s="31">
        <v>0.23439814814814816</v>
      </c>
      <c r="Y53" s="39">
        <v>0.23518518518518516</v>
      </c>
      <c r="Z53" s="36">
        <v>0.17453703703703705</v>
      </c>
      <c r="AA53" s="9">
        <v>0.1754050925925926</v>
      </c>
      <c r="AB53" s="9">
        <v>0.17472222222222222</v>
      </c>
      <c r="AC53" s="9">
        <v>0.17501157407407408</v>
      </c>
      <c r="AD53" s="39">
        <v>0.17576388888888891</v>
      </c>
      <c r="AE53" s="36">
        <v>0.13836805555555556</v>
      </c>
      <c r="AF53" s="31">
        <v>0.13836805555555556</v>
      </c>
      <c r="AG53" s="39">
        <v>0.1547685185185185</v>
      </c>
      <c r="AH53" s="36">
        <v>0.06081018518518518</v>
      </c>
      <c r="AI53" s="39">
        <v>0.07984953703703704</v>
      </c>
      <c r="AJ53" s="36">
        <v>0.09949074074074075</v>
      </c>
      <c r="AK53" s="9">
        <v>0.11813657407407407</v>
      </c>
      <c r="AL53" s="39">
        <v>0.11833333333333333</v>
      </c>
      <c r="AM53" s="36">
        <v>0.04579861111111111</v>
      </c>
      <c r="AN53" s="9">
        <v>0.04853009259259259</v>
      </c>
      <c r="AO53" s="9">
        <v>0.04901620370370371</v>
      </c>
    </row>
    <row r="54" spans="1:41" ht="13.5">
      <c r="A54" s="44">
        <v>51</v>
      </c>
      <c r="B54" s="7" t="s">
        <v>123</v>
      </c>
      <c r="C54" s="8" t="s">
        <v>376</v>
      </c>
      <c r="D54" s="8" t="s">
        <v>124</v>
      </c>
      <c r="E54" s="9">
        <f>X54-W54+AF54-AE54+AN54-AM54</f>
        <v>0</v>
      </c>
      <c r="F54" s="20">
        <f>(7-COUNT(V54,W54,Z54,AE54,AH54,AJ54,AM54))*коэффициенты!$B$2</f>
        <v>0</v>
      </c>
      <c r="G54" s="16">
        <f>((SIGN(Y54)*-1)+1)*коэффициенты!$B$6+((SIGN(AD54)*-1)+1)*коэффициенты!$B$7+((SIGN(AA54)*-1)+1)*коэффициенты!$B$8+((SIGN(AB54)*-1)+1)*коэффициенты!$B$8+((SIGN(AC54)*-1)+1)*коэффициенты!$B$8+((SIGN(AG54)*-1)+1)*коэффициенты!$B$9+((SIGN(AI54)*-1)+1)*коэффициенты!$B$10+((SIGN(AK54)*-1)+1)*коэффициенты!$B$11+((SIGN(AL54)*-1)+1)*коэффициенты!$B$12+((SIGN(AO54)*-1)+1)*коэффициенты!$B$13</f>
        <v>120</v>
      </c>
      <c r="H54" s="23">
        <f>IF(Y54&gt;0,(Y54-X54)*коэффициенты!$B$24)+IF(AD54&gt;0,(AD54-Z54)*коэффициенты!$B$25)+IF(AG54&gt;0,(AG54-AF54)*коэффициенты!$B$26)+IF(AK54&gt;0,(AK54-AJ54)*коэффициенты!$B$27)+IF(AO54&gt;0,(AO54-AN54)*коэффициенты!$B$28)</f>
        <v>0.18741898148148156</v>
      </c>
      <c r="I54" s="16">
        <f>VLOOKUP($C54,коэффициенты!$E$2:$T$300,5,FALSE)</f>
        <v>0</v>
      </c>
      <c r="J54" s="16">
        <f>VLOOKUP($C54,коэффициенты!$E$2:$T$300,6,FALSE)</f>
        <v>0</v>
      </c>
      <c r="K54" s="16">
        <f>VLOOKUP($C54,коэффициенты!$E$2:$T$300,7,FALSE)</f>
        <v>0</v>
      </c>
      <c r="L54" s="16">
        <f>VLOOKUP($C54,коэффициенты!$E$2:$T$300,8,FALSE)</f>
        <v>0</v>
      </c>
      <c r="M54" s="16">
        <f>VLOOKUP($C54,коэффициенты!$E$2:$T$300,9,FALSE)</f>
        <v>0</v>
      </c>
      <c r="N54" s="16">
        <f>VLOOKUP($C54,коэффициенты!$E$2:$T$300,10,FALSE)</f>
        <v>12</v>
      </c>
      <c r="O54" s="16">
        <f>VLOOKUP($C54,коэффициенты!$E$2:$T$300,11,FALSE)</f>
        <v>10</v>
      </c>
      <c r="P54" s="16">
        <f>VLOOKUP($C54,коэффициенты!$E$2:$T$300,12,FALSE)</f>
        <v>150</v>
      </c>
      <c r="Q54" s="16">
        <f>VLOOKUP($C54,коэффициенты!$E$2:$T$300,13,FALSE)</f>
        <v>20</v>
      </c>
      <c r="R54" s="16">
        <f>VLOOKUP($C54,коэффициенты!$E$2:$T$300,14,FALSE)</f>
        <v>12</v>
      </c>
      <c r="S54" s="16">
        <f>VLOOKUP($C54,коэффициенты!$E$2:$T$300,15,FALSE)</f>
        <v>30</v>
      </c>
      <c r="T54" s="16">
        <f>VLOOKUP($C54,коэффициенты!$E$2:$T$300,16,FALSE)</f>
        <v>120</v>
      </c>
      <c r="U54" s="15">
        <f>D54-E54+TIME(0,F54+G54,0)+H54+TIME(0,SUM(I54:L54),0)-TIME(0,SUM(M54:T54),0)</f>
        <v>0.40483796296296304</v>
      </c>
      <c r="V54" s="45">
        <v>0.125</v>
      </c>
      <c r="W54" s="36">
        <v>0.13782407407407407</v>
      </c>
      <c r="X54" s="31">
        <v>0.13782407407407407</v>
      </c>
      <c r="Y54" s="39">
        <v>0.1385185185185185</v>
      </c>
      <c r="Z54" s="36">
        <v>0.08489583333333334</v>
      </c>
      <c r="AA54" s="9">
        <v>0.08555555555555555</v>
      </c>
      <c r="AB54" s="9">
        <v>0.08503472222222223</v>
      </c>
      <c r="AC54" s="9">
        <v>0.08530092592592592</v>
      </c>
      <c r="AD54" s="39">
        <v>0.08574074074074074</v>
      </c>
      <c r="AE54" s="36">
        <v>0.15996527777777778</v>
      </c>
      <c r="AF54" s="31">
        <v>0.15996527777777778</v>
      </c>
      <c r="AG54" s="39">
        <v>0.17895833333333333</v>
      </c>
      <c r="AH54" s="36">
        <v>0.22775462962962964</v>
      </c>
      <c r="AI54" s="39"/>
      <c r="AJ54" s="36">
        <v>0.20047453703703702</v>
      </c>
      <c r="AK54" s="9">
        <v>0.2156712962962963</v>
      </c>
      <c r="AL54" s="9">
        <v>0.2156712962962963</v>
      </c>
      <c r="AM54" s="36">
        <v>0.29434027777777777</v>
      </c>
      <c r="AN54" s="31">
        <v>0.29434027777777777</v>
      </c>
      <c r="AO54" s="9">
        <v>0.2950231481481482</v>
      </c>
    </row>
    <row r="55" spans="1:41" ht="13.5">
      <c r="A55" s="44">
        <v>52</v>
      </c>
      <c r="B55" s="7" t="s">
        <v>556</v>
      </c>
      <c r="C55" s="8" t="s">
        <v>402</v>
      </c>
      <c r="D55" s="8" t="s">
        <v>136</v>
      </c>
      <c r="E55" s="9">
        <f>X55-W55+AF55-AE55+AN55-AM55</f>
        <v>0.003645833333333348</v>
      </c>
      <c r="F55" s="20">
        <f>(7-COUNT(V55,W55,Z55,AE55,AH55,AJ55,AM55))*коэффициенты!$B$2</f>
        <v>0</v>
      </c>
      <c r="G55" s="16">
        <f>((SIGN(Y55)*-1)+1)*коэффициенты!$B$6+((SIGN(AD55)*-1)+1)*коэффициенты!$B$7+((SIGN(AA55)*-1)+1)*коэффициенты!$B$8+((SIGN(AB55)*-1)+1)*коэффициенты!$B$8+((SIGN(AC55)*-1)+1)*коэффициенты!$B$8+((SIGN(AG55)*-1)+1)*коэффициенты!$B$9+((SIGN(AI55)*-1)+1)*коэффициенты!$B$10+((SIGN(AK55)*-1)+1)*коэффициенты!$B$11+((SIGN(AL55)*-1)+1)*коэффициенты!$B$12+((SIGN(AO55)*-1)+1)*коэффициенты!$B$13</f>
        <v>0</v>
      </c>
      <c r="H55" s="23">
        <f>IF(Y55&gt;0,(Y55-X55)*коэффициенты!$B$24)+IF(AD55&gt;0,(AD55-Z55)*коэффициенты!$B$25)+IF(AG55&gt;0,(AG55-AF55)*коэффициенты!$B$26)+IF(AK55&gt;0,(AK55-AJ55)*коэффициенты!$B$27)+IF(AO55&gt;0,(AO55-AN55)*коэффициенты!$B$28)</f>
        <v>0.23880787037037068</v>
      </c>
      <c r="I55" s="16">
        <f>VLOOKUP($C55,коэффициенты!$E$2:$T$300,5,FALSE)</f>
        <v>0</v>
      </c>
      <c r="J55" s="16">
        <f>VLOOKUP($C55,коэффициенты!$E$2:$T$300,6,FALSE)</f>
        <v>0</v>
      </c>
      <c r="K55" s="16">
        <f>VLOOKUP($C55,коэффициенты!$E$2:$T$300,7,FALSE)</f>
        <v>0</v>
      </c>
      <c r="L55" s="16">
        <f>VLOOKUP($C55,коэффициенты!$E$2:$T$300,8,FALSE)</f>
        <v>0</v>
      </c>
      <c r="M55" s="16">
        <f>VLOOKUP($C55,коэффициенты!$E$2:$T$300,9,FALSE)</f>
        <v>0</v>
      </c>
      <c r="N55" s="16">
        <f>VLOOKUP($C55,коэффициенты!$E$2:$T$300,10,FALSE)</f>
        <v>24</v>
      </c>
      <c r="O55" s="16">
        <f>VLOOKUP($C55,коэффициенты!$E$2:$T$300,11,FALSE)</f>
        <v>16</v>
      </c>
      <c r="P55" s="16">
        <f>VLOOKUP($C55,коэффициенты!$E$2:$T$300,12,FALSE)</f>
        <v>150</v>
      </c>
      <c r="Q55" s="16">
        <f>VLOOKUP($C55,коэффициенты!$E$2:$T$300,13,FALSE)</f>
        <v>20</v>
      </c>
      <c r="R55" s="16">
        <f>VLOOKUP($C55,коэффициенты!$E$2:$T$300,14,FALSE)</f>
        <v>4</v>
      </c>
      <c r="S55" s="16">
        <f>VLOOKUP($C55,коэффициенты!$E$2:$T$300,15,FALSE)</f>
        <v>0</v>
      </c>
      <c r="T55" s="16">
        <f>VLOOKUP($C55,коэффициенты!$E$2:$T$300,16,FALSE)</f>
        <v>120</v>
      </c>
      <c r="U55" s="15">
        <f>D55-E55+TIME(0,F55+G55,0)+H55+TIME(0,SUM(I55:L55),0)-TIME(0,SUM(M55:T55),0)</f>
        <v>0.4050462962962966</v>
      </c>
      <c r="V55" s="43">
        <v>0.10287037037037038</v>
      </c>
      <c r="W55" s="36">
        <v>0.13392361111111112</v>
      </c>
      <c r="X55" s="31">
        <v>0.13392361111111112</v>
      </c>
      <c r="Y55" s="39">
        <v>0.13515046296296296</v>
      </c>
      <c r="Z55" s="36">
        <v>0.18715277777777775</v>
      </c>
      <c r="AA55" s="9">
        <v>0.18819444444444444</v>
      </c>
      <c r="AB55" s="9">
        <v>0.18740740740740738</v>
      </c>
      <c r="AC55" s="9">
        <v>0.1877777777777778</v>
      </c>
      <c r="AD55" s="39">
        <v>0.18859953703703702</v>
      </c>
      <c r="AE55" s="36">
        <v>0.2970833333333333</v>
      </c>
      <c r="AF55" s="31">
        <v>0.2970833333333333</v>
      </c>
      <c r="AG55" s="39">
        <v>0.3125115740740741</v>
      </c>
      <c r="AH55" s="36">
        <v>0.32534722222222223</v>
      </c>
      <c r="AI55" s="39">
        <v>0.33239583333333333</v>
      </c>
      <c r="AJ55" s="36">
        <v>0.2069791666666667</v>
      </c>
      <c r="AK55" s="9">
        <v>0.2381134259259259</v>
      </c>
      <c r="AL55" s="9">
        <v>0.2381134259259259</v>
      </c>
      <c r="AM55" s="36">
        <v>0.34552083333333333</v>
      </c>
      <c r="AN55" s="9">
        <v>0.3491666666666667</v>
      </c>
      <c r="AO55" s="9">
        <v>0.3497222222222222</v>
      </c>
    </row>
    <row r="56" spans="1:41" ht="13.5">
      <c r="A56" s="44">
        <v>53</v>
      </c>
      <c r="B56" s="7" t="s">
        <v>49</v>
      </c>
      <c r="C56" s="8" t="s">
        <v>407</v>
      </c>
      <c r="D56" s="8" t="s">
        <v>50</v>
      </c>
      <c r="E56" s="9">
        <f>X56-W56+AF56-AE56+AN56-AM56</f>
        <v>0.0036111111111111135</v>
      </c>
      <c r="F56" s="20">
        <f>(7-COUNT(V56,W56,Z56,AE56,AH56,AJ56,AM56))*коэффициенты!$B$2</f>
        <v>0</v>
      </c>
      <c r="G56" s="16">
        <f>((SIGN(Y56)*-1)+1)*коэффициенты!$B$6+((SIGN(AD56)*-1)+1)*коэффициенты!$B$7+((SIGN(AA56)*-1)+1)*коэффициенты!$B$8+((SIGN(AB56)*-1)+1)*коэффициенты!$B$8+((SIGN(AC56)*-1)+1)*коэффициенты!$B$8+((SIGN(AG56)*-1)+1)*коэффициенты!$B$9+((SIGN(AI56)*-1)+1)*коэффициенты!$B$10+((SIGN(AK56)*-1)+1)*коэффициенты!$B$11+((SIGN(AL56)*-1)+1)*коэффициенты!$B$12+((SIGN(AO56)*-1)+1)*коэффициенты!$B$13</f>
        <v>0</v>
      </c>
      <c r="H56" s="23">
        <f>IF(Y56&gt;0,(Y56-X56)*коэффициенты!$B$24)+IF(AD56&gt;0,(AD56-Z56)*коэффициенты!$B$25)+IF(AG56&gt;0,(AG56-AF56)*коэффициенты!$B$26)+IF(AK56&gt;0,(AK56-AJ56)*коэффициенты!$B$27)+IF(AO56&gt;0,(AO56-AN56)*коэффициенты!$B$28)</f>
        <v>0.2024884259259256</v>
      </c>
      <c r="I56" s="16">
        <f>VLOOKUP($C56,коэффициенты!$E$2:$T$300,5,FALSE)</f>
        <v>0</v>
      </c>
      <c r="J56" s="16">
        <f>VLOOKUP($C56,коэффициенты!$E$2:$T$300,6,FALSE)</f>
        <v>0</v>
      </c>
      <c r="K56" s="16">
        <f>VLOOKUP($C56,коэффициенты!$E$2:$T$300,7,FALSE)</f>
        <v>0</v>
      </c>
      <c r="L56" s="16">
        <f>VLOOKUP($C56,коэффициенты!$E$2:$T$300,8,FALSE)</f>
        <v>180</v>
      </c>
      <c r="M56" s="16">
        <f>VLOOKUP($C56,коэффициенты!$E$2:$T$300,9,FALSE)</f>
        <v>0</v>
      </c>
      <c r="N56" s="16">
        <f>VLOOKUP($C56,коэффициенты!$E$2:$T$300,10,FALSE)</f>
        <v>0</v>
      </c>
      <c r="O56" s="16">
        <f>VLOOKUP($C56,коэффициенты!$E$2:$T$300,11,FALSE)</f>
        <v>20</v>
      </c>
      <c r="P56" s="16">
        <f>VLOOKUP($C56,коэффициенты!$E$2:$T$300,12,FALSE)</f>
        <v>150</v>
      </c>
      <c r="Q56" s="16">
        <f>VLOOKUP($C56,коэффициенты!$E$2:$T$300,13,FALSE)</f>
        <v>0</v>
      </c>
      <c r="R56" s="16">
        <f>VLOOKUP($C56,коэффициенты!$E$2:$T$300,14,FALSE)</f>
        <v>4</v>
      </c>
      <c r="S56" s="16">
        <f>VLOOKUP($C56,коэффициенты!$E$2:$T$300,15,FALSE)</f>
        <v>30</v>
      </c>
      <c r="T56" s="16">
        <f>VLOOKUP($C56,коэффициенты!$E$2:$T$300,16,FALSE)</f>
        <v>120</v>
      </c>
      <c r="U56" s="15">
        <f>D56-E56+TIME(0,F56+G56,0)+H56+TIME(0,SUM(I56:L56),0)-TIME(0,SUM(M56:T56),0)</f>
        <v>0.4056828703703701</v>
      </c>
      <c r="V56" s="43">
        <v>0.10828703703703703</v>
      </c>
      <c r="W56" s="36">
        <v>0.12380787037037037</v>
      </c>
      <c r="X56" s="31">
        <v>0.12380787037037037</v>
      </c>
      <c r="Y56" s="39">
        <v>0.12462962962962963</v>
      </c>
      <c r="Z56" s="36">
        <v>0.18546296296296297</v>
      </c>
      <c r="AA56" s="9">
        <v>0.1857523148148148</v>
      </c>
      <c r="AB56" s="9">
        <v>0.18648148148148147</v>
      </c>
      <c r="AC56" s="9">
        <v>0.18605324074074073</v>
      </c>
      <c r="AD56" s="39">
        <v>0.18670138888888888</v>
      </c>
      <c r="AE56" s="36">
        <v>0.06929398148148148</v>
      </c>
      <c r="AF56" s="31">
        <v>0.06929398148148148</v>
      </c>
      <c r="AG56" s="39">
        <v>0.0850925925925926</v>
      </c>
      <c r="AH56" s="36">
        <v>0.2342476851851852</v>
      </c>
      <c r="AI56" s="39">
        <v>0.2388773148148148</v>
      </c>
      <c r="AJ56" s="36">
        <v>0.2029861111111111</v>
      </c>
      <c r="AK56" s="9">
        <v>0.22526620370370368</v>
      </c>
      <c r="AL56" s="39">
        <v>0.22526620370370368</v>
      </c>
      <c r="AM56" s="36">
        <v>0.05034722222222222</v>
      </c>
      <c r="AN56" s="9">
        <v>0.05395833333333333</v>
      </c>
      <c r="AO56" s="9">
        <v>0.05543981481481481</v>
      </c>
    </row>
    <row r="57" spans="1:41" ht="13.5">
      <c r="A57" s="44">
        <v>54</v>
      </c>
      <c r="B57" s="7" t="s">
        <v>53</v>
      </c>
      <c r="C57" s="8" t="s">
        <v>415</v>
      </c>
      <c r="D57" s="8" t="s">
        <v>54</v>
      </c>
      <c r="E57" s="9">
        <f>X57-W57+AF57-AE57+AN57-AM57</f>
        <v>0</v>
      </c>
      <c r="F57" s="20">
        <f>(7-COUNT(V57,W57,Z57,AE57,AH57,AJ57,AM57))*коэффициенты!$B$2</f>
        <v>0</v>
      </c>
      <c r="G57" s="16">
        <f>((SIGN(Y57)*-1)+1)*коэффициенты!$B$6+((SIGN(AD57)*-1)+1)*коэффициенты!$B$7+((SIGN(AA57)*-1)+1)*коэффициенты!$B$8+((SIGN(AB57)*-1)+1)*коэффициенты!$B$8+((SIGN(AC57)*-1)+1)*коэффициенты!$B$8+((SIGN(AG57)*-1)+1)*коэффициенты!$B$9+((SIGN(AI57)*-1)+1)*коэффициенты!$B$10+((SIGN(AK57)*-1)+1)*коэффициенты!$B$11+((SIGN(AL57)*-1)+1)*коэффициенты!$B$12+((SIGN(AO57)*-1)+1)*коэффициенты!$B$13</f>
        <v>120</v>
      </c>
      <c r="H57" s="23">
        <f>IF(Y57&gt;0,(Y57-X57)*коэффициенты!$B$24)+IF(AD57&gt;0,(AD57-Z57)*коэффициенты!$B$25)+IF(AG57&gt;0,(AG57-AF57)*коэффициенты!$B$26)+IF(AK57&gt;0,(AK57-AJ57)*коэффициенты!$B$27)+IF(AO57&gt;0,(AO57-AN57)*коэффициенты!$B$28)</f>
        <v>0.2392824074074073</v>
      </c>
      <c r="I57" s="16">
        <f>VLOOKUP($C57,коэффициенты!$E$2:$T$300,5,FALSE)</f>
        <v>0</v>
      </c>
      <c r="J57" s="16">
        <f>VLOOKUP($C57,коэффициенты!$E$2:$T$300,6,FALSE)</f>
        <v>0</v>
      </c>
      <c r="K57" s="16">
        <f>VLOOKUP($C57,коэффициенты!$E$2:$T$300,7,FALSE)</f>
        <v>0</v>
      </c>
      <c r="L57" s="16">
        <f>VLOOKUP($C57,коэффициенты!$E$2:$T$300,8,FALSE)</f>
        <v>0</v>
      </c>
      <c r="M57" s="16">
        <f>VLOOKUP($C57,коэффициенты!$E$2:$T$300,9,FALSE)</f>
        <v>0</v>
      </c>
      <c r="N57" s="16">
        <f>VLOOKUP($C57,коэффициенты!$E$2:$T$300,10,FALSE)</f>
        <v>18</v>
      </c>
      <c r="O57" s="16">
        <f>VLOOKUP($C57,коэффициенты!$E$2:$T$300,11,FALSE)</f>
        <v>18</v>
      </c>
      <c r="P57" s="16">
        <f>VLOOKUP($C57,коэффициенты!$E$2:$T$300,12,FALSE)</f>
        <v>120</v>
      </c>
      <c r="Q57" s="16">
        <f>VLOOKUP($C57,коэффициенты!$E$2:$T$300,13,FALSE)</f>
        <v>20</v>
      </c>
      <c r="R57" s="16">
        <f>VLOOKUP($C57,коэффициенты!$E$2:$T$300,14,FALSE)</f>
        <v>4</v>
      </c>
      <c r="S57" s="16">
        <f>VLOOKUP($C57,коэффициенты!$E$2:$T$300,15,FALSE)</f>
        <v>30</v>
      </c>
      <c r="T57" s="16">
        <f>VLOOKUP($C57,коэффициенты!$E$2:$T$300,16,FALSE)</f>
        <v>120</v>
      </c>
      <c r="U57" s="15">
        <f>D57-E57+TIME(0,F57+G57,0)+H57+TIME(0,SUM(I57:L57),0)-TIME(0,SUM(M57:T57),0)</f>
        <v>0.4080324074074073</v>
      </c>
      <c r="V57" s="43">
        <v>0.06575231481481482</v>
      </c>
      <c r="W57" s="36">
        <v>0.09462962962962962</v>
      </c>
      <c r="X57" s="31">
        <v>0.09462962962962962</v>
      </c>
      <c r="Y57" s="39">
        <v>0.09513888888888888</v>
      </c>
      <c r="Z57" s="36">
        <v>0.13934027777777777</v>
      </c>
      <c r="AA57" s="9">
        <v>0.14082175925925924</v>
      </c>
      <c r="AB57" s="9">
        <v>0.13956018518518518</v>
      </c>
      <c r="AC57" s="9">
        <v>0.14002314814814815</v>
      </c>
      <c r="AD57" s="39">
        <v>0.14123842592592592</v>
      </c>
      <c r="AE57" s="36">
        <v>0.15719907407407407</v>
      </c>
      <c r="AF57" s="31">
        <v>0.15719907407407407</v>
      </c>
      <c r="AG57" s="39">
        <v>0.17207175925925924</v>
      </c>
      <c r="AH57" s="36">
        <v>0.17922453703703703</v>
      </c>
      <c r="AI57" s="39"/>
      <c r="AJ57" s="36">
        <v>0.21949074074074074</v>
      </c>
      <c r="AK57" s="9">
        <v>0.24988425925925925</v>
      </c>
      <c r="AL57" s="39">
        <v>0.24988425925925925</v>
      </c>
      <c r="AM57" s="36">
        <v>0.27068287037037037</v>
      </c>
      <c r="AN57" s="31">
        <v>0.27068287037037037</v>
      </c>
      <c r="AO57" s="9">
        <v>0.2710763888888889</v>
      </c>
    </row>
    <row r="58" spans="1:41" ht="13.5">
      <c r="A58" s="44">
        <v>55</v>
      </c>
      <c r="B58" s="7" t="s">
        <v>101</v>
      </c>
      <c r="C58" s="8" t="s">
        <v>417</v>
      </c>
      <c r="D58" s="8" t="s">
        <v>102</v>
      </c>
      <c r="E58" s="9">
        <f>X58-W58+AF58-AE58+AN58-AM58</f>
        <v>0</v>
      </c>
      <c r="F58" s="20">
        <f>(7-COUNT(V58,W58,Z58,AE58,AH58,AJ58,AM58))*коэффициенты!$B$2</f>
        <v>0</v>
      </c>
      <c r="G58" s="16">
        <f>((SIGN(Y58)*-1)+1)*коэффициенты!$B$6+((SIGN(AD58)*-1)+1)*коэффициенты!$B$7+((SIGN(AA58)*-1)+1)*коэффициенты!$B$8+((SIGN(AB58)*-1)+1)*коэффициенты!$B$8+((SIGN(AC58)*-1)+1)*коэффициенты!$B$8+((SIGN(AG58)*-1)+1)*коэффициенты!$B$9+((SIGN(AI58)*-1)+1)*коэффициенты!$B$10+((SIGN(AK58)*-1)+1)*коэффициенты!$B$11+((SIGN(AL58)*-1)+1)*коэффициенты!$B$12+((SIGN(AO58)*-1)+1)*коэффициенты!$B$13</f>
        <v>120</v>
      </c>
      <c r="H58" s="23">
        <f>IF(Y58&gt;0,(Y58-X58)*коэффициенты!$B$24)+IF(AD58&gt;0,(AD58-Z58)*коэффициенты!$B$25)+IF(AG58&gt;0,(AG58-AF58)*коэффициенты!$B$26)+IF(AK58&gt;0,(AK58-AJ58)*коэффициенты!$B$27)+IF(AO58&gt;0,(AO58-AN58)*коэффициенты!$B$28)</f>
        <v>0.2360879629629627</v>
      </c>
      <c r="I58" s="16">
        <f>VLOOKUP($C58,коэффициенты!$E$2:$T$300,5,FALSE)</f>
        <v>0</v>
      </c>
      <c r="J58" s="16">
        <f>VLOOKUP($C58,коэффициенты!$E$2:$T$300,6,FALSE)</f>
        <v>0</v>
      </c>
      <c r="K58" s="16">
        <f>VLOOKUP($C58,коэффициенты!$E$2:$T$300,7,FALSE)</f>
        <v>0</v>
      </c>
      <c r="L58" s="16">
        <f>VLOOKUP($C58,коэффициенты!$E$2:$T$300,8,FALSE)</f>
        <v>0</v>
      </c>
      <c r="M58" s="16">
        <f>VLOOKUP($C58,коэффициенты!$E$2:$T$300,9,FALSE)</f>
        <v>0</v>
      </c>
      <c r="N58" s="16">
        <f>VLOOKUP($C58,коэффициенты!$E$2:$T$300,10,FALSE)</f>
        <v>30</v>
      </c>
      <c r="O58" s="16">
        <f>VLOOKUP($C58,коэффициенты!$E$2:$T$300,11,FALSE)</f>
        <v>22</v>
      </c>
      <c r="P58" s="16">
        <f>VLOOKUP($C58,коэффициенты!$E$2:$T$300,12,FALSE)</f>
        <v>150</v>
      </c>
      <c r="Q58" s="16">
        <f>VLOOKUP($C58,коэффициенты!$E$2:$T$300,13,FALSE)</f>
        <v>20</v>
      </c>
      <c r="R58" s="16">
        <f>VLOOKUP($C58,коэффициенты!$E$2:$T$300,14,FALSE)</f>
        <v>8</v>
      </c>
      <c r="S58" s="16">
        <f>VLOOKUP($C58,коэффициенты!$E$2:$T$300,15,FALSE)</f>
        <v>30</v>
      </c>
      <c r="T58" s="16">
        <f>VLOOKUP($C58,коэффициенты!$E$2:$T$300,16,FALSE)</f>
        <v>120</v>
      </c>
      <c r="U58" s="15">
        <f>D58-E58+TIME(0,F58+G58,0)+H58+TIME(0,SUM(I58:L58),0)-TIME(0,SUM(M58:T58),0)</f>
        <v>0.4150347222222219</v>
      </c>
      <c r="V58" s="43">
        <v>0.28348379629629633</v>
      </c>
      <c r="W58" s="36">
        <v>0.09873842592592592</v>
      </c>
      <c r="X58" s="31">
        <v>0.09873842592592592</v>
      </c>
      <c r="Y58" s="39">
        <v>0.09951388888888889</v>
      </c>
      <c r="Z58" s="36">
        <v>0.16716435185185186</v>
      </c>
      <c r="AA58" s="9">
        <v>0.16744212962962965</v>
      </c>
      <c r="AB58" s="9">
        <v>0.16826388888888888</v>
      </c>
      <c r="AC58" s="9">
        <v>0.16782407407407407</v>
      </c>
      <c r="AD58" s="39">
        <v>0.16848379629629628</v>
      </c>
      <c r="AE58" s="36">
        <v>0.18548611111111113</v>
      </c>
      <c r="AF58" s="31">
        <v>0.18548611111111113</v>
      </c>
      <c r="AG58" s="39">
        <v>0.20756944444444445</v>
      </c>
      <c r="AH58" s="36">
        <v>0.26548611111111114</v>
      </c>
      <c r="AI58" s="39"/>
      <c r="AJ58" s="36">
        <v>0.22824074074074074</v>
      </c>
      <c r="AK58" s="9">
        <v>0.24918981481481484</v>
      </c>
      <c r="AL58" s="9">
        <v>0.24961805555555558</v>
      </c>
      <c r="AM58" s="36">
        <v>0.05842592592592593</v>
      </c>
      <c r="AN58" s="31">
        <v>0.05842592592592593</v>
      </c>
      <c r="AO58" s="9">
        <v>0.05896990740740741</v>
      </c>
    </row>
    <row r="59" spans="1:41" ht="13.5">
      <c r="A59" s="44">
        <v>56</v>
      </c>
      <c r="B59" s="7" t="s">
        <v>559</v>
      </c>
      <c r="C59" s="8" t="s">
        <v>385</v>
      </c>
      <c r="D59" s="8" t="s">
        <v>69</v>
      </c>
      <c r="E59" s="9">
        <f>X59-W59+AF59-AE59+AN59-AM59</f>
        <v>0.003993055555555562</v>
      </c>
      <c r="F59" s="20">
        <f>(7-COUNT(V59,W59,Z59,AE59,AH59,AJ59,AM59))*коэффициенты!$B$2</f>
        <v>0</v>
      </c>
      <c r="G59" s="16">
        <f>((SIGN(Y59)*-1)+1)*коэффициенты!$B$6+((SIGN(AD59)*-1)+1)*коэффициенты!$B$7+((SIGN(AA59)*-1)+1)*коэффициенты!$B$8+((SIGN(AB59)*-1)+1)*коэффициенты!$B$8+((SIGN(AC59)*-1)+1)*коэффициенты!$B$8+((SIGN(AG59)*-1)+1)*коэффициенты!$B$9+((SIGN(AI59)*-1)+1)*коэффициенты!$B$10+((SIGN(AK59)*-1)+1)*коэффициенты!$B$11+((SIGN(AL59)*-1)+1)*коэффициенты!$B$12+((SIGN(AO59)*-1)+1)*коэффициенты!$B$13</f>
        <v>0</v>
      </c>
      <c r="H59" s="23">
        <f>IF(Y59&gt;0,(Y59-X59)*коэффициенты!$B$24)+IF(AD59&gt;0,(AD59-Z59)*коэффициенты!$B$25)+IF(AG59&gt;0,(AG59-AF59)*коэффициенты!$B$26)+IF(AK59&gt;0,(AK59-AJ59)*коэффициенты!$B$27)+IF(AO59&gt;0,(AO59-AN59)*коэффициенты!$B$28)</f>
        <v>0.3337268518518519</v>
      </c>
      <c r="I59" s="16">
        <f>VLOOKUP($C59,коэффициенты!$E$2:$T$300,5,FALSE)</f>
        <v>0</v>
      </c>
      <c r="J59" s="16">
        <f>VLOOKUP($C59,коэффициенты!$E$2:$T$300,6,FALSE)</f>
        <v>0</v>
      </c>
      <c r="K59" s="16">
        <f>VLOOKUP($C59,коэффициенты!$E$2:$T$300,7,FALSE)</f>
        <v>0</v>
      </c>
      <c r="L59" s="16">
        <f>VLOOKUP($C59,коэффициенты!$E$2:$T$300,8,FALSE)</f>
        <v>0</v>
      </c>
      <c r="M59" s="16">
        <f>VLOOKUP($C59,коэффициенты!$E$2:$T$300,9,FALSE)</f>
        <v>0</v>
      </c>
      <c r="N59" s="16">
        <f>VLOOKUP($C59,коэффициенты!$E$2:$T$300,10,FALSE)</f>
        <v>10</v>
      </c>
      <c r="O59" s="16">
        <f>VLOOKUP($C59,коэффициенты!$E$2:$T$300,11,FALSE)</f>
        <v>14</v>
      </c>
      <c r="P59" s="16">
        <f>VLOOKUP($C59,коэффициенты!$E$2:$T$300,12,FALSE)</f>
        <v>150</v>
      </c>
      <c r="Q59" s="16">
        <f>VLOOKUP($C59,коэффициенты!$E$2:$T$300,13,FALSE)</f>
        <v>20</v>
      </c>
      <c r="R59" s="16">
        <f>VLOOKUP($C59,коэффициенты!$E$2:$T$300,14,FALSE)</f>
        <v>6</v>
      </c>
      <c r="S59" s="16">
        <f>VLOOKUP($C59,коэффициенты!$E$2:$T$300,15,FALSE)</f>
        <v>30</v>
      </c>
      <c r="T59" s="16">
        <f>VLOOKUP($C59,коэффициенты!$E$2:$T$300,16,FALSE)</f>
        <v>120</v>
      </c>
      <c r="U59" s="15">
        <f>D59-E59+TIME(0,F59+G59,0)+H59+TIME(0,SUM(I59:L59),0)-TIME(0,SUM(M59:T59),0)</f>
        <v>0.41975694444444445</v>
      </c>
      <c r="V59" s="43">
        <v>0.2553125</v>
      </c>
      <c r="W59" s="36">
        <v>0.24185185185185185</v>
      </c>
      <c r="X59" s="31">
        <v>0.24185185185185185</v>
      </c>
      <c r="Y59" s="39">
        <v>0.24229166666666666</v>
      </c>
      <c r="Z59" s="36">
        <v>0.18415509259259258</v>
      </c>
      <c r="AA59" s="9">
        <v>0.18466435185185184</v>
      </c>
      <c r="AB59" s="9">
        <v>0.18435185185185185</v>
      </c>
      <c r="AC59" s="9">
        <v>0.185</v>
      </c>
      <c r="AD59" s="39">
        <v>0.18535879629629629</v>
      </c>
      <c r="AE59" s="36">
        <v>0.08883101851851853</v>
      </c>
      <c r="AF59" s="31">
        <v>0.08883101851851853</v>
      </c>
      <c r="AG59" s="39">
        <v>0.12891203703703705</v>
      </c>
      <c r="AH59" s="36">
        <v>0.05828703703703703</v>
      </c>
      <c r="AI59" s="39">
        <v>0.08106481481481481</v>
      </c>
      <c r="AJ59" s="36">
        <v>0.1456712962962963</v>
      </c>
      <c r="AK59" s="9">
        <v>0.1644675925925926</v>
      </c>
      <c r="AL59" s="39">
        <v>0.1644675925925926</v>
      </c>
      <c r="AM59" s="36">
        <v>0.04445601851851852</v>
      </c>
      <c r="AN59" s="9">
        <v>0.04844907407407408</v>
      </c>
      <c r="AO59" s="9">
        <v>0.04871527777777778</v>
      </c>
    </row>
    <row r="60" spans="1:41" ht="13.5">
      <c r="A60" s="44">
        <v>57</v>
      </c>
      <c r="B60" s="7" t="s">
        <v>132</v>
      </c>
      <c r="C60" s="8" t="s">
        <v>386</v>
      </c>
      <c r="D60" s="8" t="s">
        <v>133</v>
      </c>
      <c r="E60" s="9">
        <f>X60-W60+AF60-AE60+AN60-AM60</f>
        <v>0</v>
      </c>
      <c r="F60" s="20">
        <f>(7-COUNT(V60,W60,Z60,AE60,AH60,AJ60,AM60))*коэффициенты!$B$2</f>
        <v>0</v>
      </c>
      <c r="G60" s="16">
        <f>((SIGN(Y60)*-1)+1)*коэффициенты!$B$6+((SIGN(AD60)*-1)+1)*коэффициенты!$B$7+((SIGN(AA60)*-1)+1)*коэффициенты!$B$8+((SIGN(AB60)*-1)+1)*коэффициенты!$B$8+((SIGN(AC60)*-1)+1)*коэффициенты!$B$8+((SIGN(AG60)*-1)+1)*коэффициенты!$B$9+((SIGN(AI60)*-1)+1)*коэффициенты!$B$10+((SIGN(AK60)*-1)+1)*коэффициенты!$B$11+((SIGN(AL60)*-1)+1)*коэффициенты!$B$12+((SIGN(AO60)*-1)+1)*коэффициенты!$B$13</f>
        <v>0</v>
      </c>
      <c r="H60" s="23">
        <f>IF(Y60&gt;0,(Y60-X60)*коэффициенты!$B$24)+IF(AD60&gt;0,(AD60-Z60)*коэффициенты!$B$25)+IF(AG60&gt;0,(AG60-AF60)*коэффициенты!$B$26)+IF(AK60&gt;0,(AK60-AJ60)*коэффициенты!$B$27)+IF(AO60&gt;0,(AO60-AN60)*коэффициенты!$B$28)</f>
        <v>0.3017939814814814</v>
      </c>
      <c r="I60" s="16">
        <f>VLOOKUP($C60,коэффициенты!$E$2:$T$300,5,FALSE)</f>
        <v>0</v>
      </c>
      <c r="J60" s="16">
        <f>VLOOKUP($C60,коэффициенты!$E$2:$T$300,6,FALSE)</f>
        <v>0</v>
      </c>
      <c r="K60" s="16">
        <f>VLOOKUP($C60,коэффициенты!$E$2:$T$300,7,FALSE)</f>
        <v>0</v>
      </c>
      <c r="L60" s="16">
        <f>VLOOKUP($C60,коэффициенты!$E$2:$T$300,8,FALSE)</f>
        <v>0</v>
      </c>
      <c r="M60" s="16">
        <f>VLOOKUP($C60,коэффициенты!$E$2:$T$300,9,FALSE)</f>
        <v>0</v>
      </c>
      <c r="N60" s="16">
        <f>VLOOKUP($C60,коэффициенты!$E$2:$T$300,10,FALSE)</f>
        <v>40</v>
      </c>
      <c r="O60" s="16">
        <f>VLOOKUP($C60,коэффициенты!$E$2:$T$300,11,FALSE)</f>
        <v>22</v>
      </c>
      <c r="P60" s="16">
        <f>VLOOKUP($C60,коэффициенты!$E$2:$T$300,12,FALSE)</f>
        <v>150</v>
      </c>
      <c r="Q60" s="16">
        <f>VLOOKUP($C60,коэффициенты!$E$2:$T$300,13,FALSE)</f>
        <v>20</v>
      </c>
      <c r="R60" s="16">
        <f>VLOOKUP($C60,коэффициенты!$E$2:$T$300,14,FALSE)</f>
        <v>12</v>
      </c>
      <c r="S60" s="16">
        <f>VLOOKUP($C60,коэффициенты!$E$2:$T$300,15,FALSE)</f>
        <v>30</v>
      </c>
      <c r="T60" s="16">
        <f>VLOOKUP($C60,коэффициенты!$E$2:$T$300,16,FALSE)</f>
        <v>120</v>
      </c>
      <c r="U60" s="15">
        <f>D60-E60+TIME(0,F60+G60,0)+H60+TIME(0,SUM(I60:L60),0)-TIME(0,SUM(M60:T60),0)</f>
        <v>0.42759259259259247</v>
      </c>
      <c r="V60" s="43">
        <v>0.0484375</v>
      </c>
      <c r="W60" s="36">
        <v>0.10773148148148148</v>
      </c>
      <c r="X60" s="31">
        <v>0.10773148148148148</v>
      </c>
      <c r="Y60" s="39">
        <v>0.10824074074074075</v>
      </c>
      <c r="Z60" s="36">
        <v>0.17208333333333334</v>
      </c>
      <c r="AA60" s="9">
        <v>0.17233796296296297</v>
      </c>
      <c r="AB60" s="9">
        <v>0.17310185185185187</v>
      </c>
      <c r="AC60" s="9">
        <v>0.17265046296296296</v>
      </c>
      <c r="AD60" s="39">
        <v>0.1732986111111111</v>
      </c>
      <c r="AE60" s="36">
        <v>0.23243055555555556</v>
      </c>
      <c r="AF60" s="31">
        <v>0.23243055555555556</v>
      </c>
      <c r="AG60" s="39">
        <v>0.26555555555555554</v>
      </c>
      <c r="AH60" s="36">
        <v>0.31060185185185185</v>
      </c>
      <c r="AI60" s="39">
        <v>0.3202199074074074</v>
      </c>
      <c r="AJ60" s="36">
        <v>0.19150462962962964</v>
      </c>
      <c r="AK60" s="9">
        <v>0.21270833333333336</v>
      </c>
      <c r="AL60" s="9">
        <v>0.2177662037037037</v>
      </c>
      <c r="AM60" s="36">
        <v>0.3349884259259259</v>
      </c>
      <c r="AN60" s="31">
        <v>0.3349884259259259</v>
      </c>
      <c r="AO60" s="9">
        <v>0.33577546296296296</v>
      </c>
    </row>
    <row r="61" spans="1:41" ht="13.5">
      <c r="A61" s="44">
        <v>58</v>
      </c>
      <c r="B61" s="7" t="s">
        <v>89</v>
      </c>
      <c r="C61" s="8" t="s">
        <v>429</v>
      </c>
      <c r="D61" s="8" t="s">
        <v>90</v>
      </c>
      <c r="E61" s="9">
        <f>X61-W61+AF61-AE61+AN61-AM61</f>
        <v>0</v>
      </c>
      <c r="F61" s="20">
        <f>(7-COUNT(V61,W61,Z61,AE61,AH61,AJ61,AM61))*коэффициенты!$B$2</f>
        <v>120</v>
      </c>
      <c r="G61" s="16">
        <f>((SIGN(Y61)*-1)+1)*коэффициенты!$B$6+((SIGN(AD61)*-1)+1)*коэффициенты!$B$7+((SIGN(AA61)*-1)+1)*коэффициенты!$B$8+((SIGN(AB61)*-1)+1)*коэффициенты!$B$8+((SIGN(AC61)*-1)+1)*коэффициенты!$B$8+((SIGN(AG61)*-1)+1)*коэффициенты!$B$9+((SIGN(AI61)*-1)+1)*коэффициенты!$B$10+((SIGN(AK61)*-1)+1)*коэффициенты!$B$11+((SIGN(AL61)*-1)+1)*коэффициенты!$B$12+((SIGN(AO61)*-1)+1)*коэффициенты!$B$13</f>
        <v>120</v>
      </c>
      <c r="H61" s="23">
        <f>IF(Y61&gt;0,(Y61-X61)*коэффициенты!$B$24)+IF(AD61&gt;0,(AD61-Z61)*коэффициенты!$B$25)+IF(AG61&gt;0,(AG61-AF61)*коэффициенты!$B$26)+IF(AK61&gt;0,(AK61-AJ61)*коэффициенты!$B$27)+IF(AO61&gt;0,(AO61-AN61)*коэффициенты!$B$28)</f>
        <v>0.19864583333333355</v>
      </c>
      <c r="I61" s="16">
        <f>VLOOKUP($C61,коэффициенты!$E$2:$T$300,5,FALSE)</f>
        <v>0</v>
      </c>
      <c r="J61" s="16">
        <f>VLOOKUP($C61,коэффициенты!$E$2:$T$300,6,FALSE)</f>
        <v>0</v>
      </c>
      <c r="K61" s="16">
        <f>VLOOKUP($C61,коэффициенты!$E$2:$T$300,7,FALSE)</f>
        <v>0</v>
      </c>
      <c r="L61" s="16">
        <f>VLOOKUP($C61,коэффициенты!$E$2:$T$300,8,FALSE)</f>
        <v>0</v>
      </c>
      <c r="M61" s="16">
        <f>VLOOKUP($C61,коэффициенты!$E$2:$T$300,9,FALSE)</f>
        <v>60</v>
      </c>
      <c r="N61" s="16">
        <f>VLOOKUP($C61,коэффициенты!$E$2:$T$300,10,FALSE)</f>
        <v>10</v>
      </c>
      <c r="O61" s="16">
        <f>VLOOKUP($C61,коэффициенты!$E$2:$T$300,11,FALSE)</f>
        <v>20</v>
      </c>
      <c r="P61" s="16">
        <f>VLOOKUP($C61,коэффициенты!$E$2:$T$300,12,FALSE)</f>
        <v>150</v>
      </c>
      <c r="Q61" s="16">
        <f>VLOOKUP($C61,коэффициенты!$E$2:$T$300,13,FALSE)</f>
        <v>20</v>
      </c>
      <c r="R61" s="16">
        <f>VLOOKUP($C61,коэффициенты!$E$2:$T$300,14,FALSE)</f>
        <v>4</v>
      </c>
      <c r="S61" s="16">
        <f>VLOOKUP($C61,коэффициенты!$E$2:$T$300,15,FALSE)</f>
        <v>30</v>
      </c>
      <c r="T61" s="16">
        <f>VLOOKUP($C61,коэффициенты!$E$2:$T$300,16,FALSE)</f>
        <v>120</v>
      </c>
      <c r="U61" s="15">
        <f>D61-E61+TIME(0,F61+G61,0)+H61+TIME(0,SUM(I61:L61),0)-TIME(0,SUM(M61:T61),0)</f>
        <v>0.42834490740740755</v>
      </c>
      <c r="V61" s="43"/>
      <c r="W61" s="36">
        <v>0.08319444444444445</v>
      </c>
      <c r="X61" s="31">
        <v>0.08319444444444445</v>
      </c>
      <c r="Y61" s="39">
        <v>0.08399305555555554</v>
      </c>
      <c r="Z61" s="36">
        <v>0.1282986111111111</v>
      </c>
      <c r="AA61" s="9">
        <v>0.12924768518518517</v>
      </c>
      <c r="AB61" s="9">
        <v>0.12849537037037037</v>
      </c>
      <c r="AC61" s="9">
        <v>0.1287962962962963</v>
      </c>
      <c r="AD61" s="39">
        <v>0.12965277777777778</v>
      </c>
      <c r="AE61" s="36">
        <v>0.22225694444444444</v>
      </c>
      <c r="AF61" s="31">
        <v>0.22225694444444444</v>
      </c>
      <c r="AG61" s="39">
        <v>0.23589120370370367</v>
      </c>
      <c r="AH61" s="36">
        <v>0.2506365740740741</v>
      </c>
      <c r="AI61" s="39"/>
      <c r="AJ61" s="36">
        <v>0.1468634259259259</v>
      </c>
      <c r="AK61" s="9">
        <v>0.17099537037037038</v>
      </c>
      <c r="AL61" s="39">
        <v>0.17099537037037038</v>
      </c>
      <c r="AM61" s="36">
        <v>0.3080671296296296</v>
      </c>
      <c r="AN61" s="31">
        <v>0.3080671296296296</v>
      </c>
      <c r="AO61" s="9">
        <v>0.30862268518518515</v>
      </c>
    </row>
    <row r="62" spans="1:41" ht="13.5">
      <c r="A62" s="44">
        <v>59</v>
      </c>
      <c r="B62" s="7" t="s">
        <v>81</v>
      </c>
      <c r="C62" s="8" t="s">
        <v>442</v>
      </c>
      <c r="D62" s="8" t="s">
        <v>82</v>
      </c>
      <c r="E62" s="9">
        <f>X62-W62+AF62-AE62+AN62-AM62</f>
        <v>0</v>
      </c>
      <c r="F62" s="20">
        <f>(7-COUNT(V62,W62,Z62,AE62,AH62,AJ62,AM62))*коэффициенты!$B$2</f>
        <v>0</v>
      </c>
      <c r="G62" s="16">
        <f>((SIGN(Y62)*-1)+1)*коэффициенты!$B$6+((SIGN(AD62)*-1)+1)*коэффициенты!$B$7+((SIGN(AA62)*-1)+1)*коэффициенты!$B$8+((SIGN(AB62)*-1)+1)*коэффициенты!$B$8+((SIGN(AC62)*-1)+1)*коэффициенты!$B$8+((SIGN(AG62)*-1)+1)*коэффициенты!$B$9+((SIGN(AI62)*-1)+1)*коэффициенты!$B$10+((SIGN(AK62)*-1)+1)*коэффициенты!$B$11+((SIGN(AL62)*-1)+1)*коэффициенты!$B$12+((SIGN(AO62)*-1)+1)*коэффициенты!$B$13</f>
        <v>120</v>
      </c>
      <c r="H62" s="23">
        <f>IF(Y62&gt;0,(Y62-X62)*коэффициенты!$B$24)+IF(AD62&gt;0,(AD62-Z62)*коэффициенты!$B$25)+IF(AG62&gt;0,(AG62-AF62)*коэффициенты!$B$26)+IF(AK62&gt;0,(AK62-AJ62)*коэффициенты!$B$27)+IF(AO62&gt;0,(AO62-AN62)*коэффициенты!$B$28)</f>
        <v>0.173333333333333</v>
      </c>
      <c r="I62" s="16">
        <f>VLOOKUP($C62,коэффициенты!$E$2:$T$300,5,FALSE)</f>
        <v>0</v>
      </c>
      <c r="J62" s="16">
        <f>VLOOKUP($C62,коэффициенты!$E$2:$T$300,6,FALSE)</f>
        <v>0</v>
      </c>
      <c r="K62" s="16">
        <f>VLOOKUP($C62,коэффициенты!$E$2:$T$300,7,FALSE)</f>
        <v>0</v>
      </c>
      <c r="L62" s="16">
        <f>VLOOKUP($C62,коэффициенты!$E$2:$T$300,8,FALSE)</f>
        <v>0</v>
      </c>
      <c r="M62" s="16">
        <f>VLOOKUP($C62,коэффициенты!$E$2:$T$300,9,FALSE)</f>
        <v>0</v>
      </c>
      <c r="N62" s="16">
        <f>VLOOKUP($C62,коэффициенты!$E$2:$T$300,10,FALSE)</f>
        <v>24</v>
      </c>
      <c r="O62" s="16">
        <f>VLOOKUP($C62,коэффициенты!$E$2:$T$300,11,FALSE)</f>
        <v>12</v>
      </c>
      <c r="P62" s="16">
        <f>VLOOKUP($C62,коэффициенты!$E$2:$T$300,12,FALSE)</f>
        <v>150</v>
      </c>
      <c r="Q62" s="16">
        <f>VLOOKUP($C62,коэффициенты!$E$2:$T$300,13,FALSE)</f>
        <v>20</v>
      </c>
      <c r="R62" s="16">
        <f>VLOOKUP($C62,коэффициенты!$E$2:$T$300,14,FALSE)</f>
        <v>12</v>
      </c>
      <c r="S62" s="16">
        <f>VLOOKUP($C62,коэффициенты!$E$2:$T$300,15,FALSE)</f>
        <v>30</v>
      </c>
      <c r="T62" s="16">
        <f>VLOOKUP($C62,коэффициенты!$E$2:$T$300,16,FALSE)</f>
        <v>0</v>
      </c>
      <c r="U62" s="15">
        <f>D62-E62+TIME(0,F62+G62,0)+H62+TIME(0,SUM(I62:L62),0)-TIME(0,SUM(M62:T62),0)</f>
        <v>0.4290162037037033</v>
      </c>
      <c r="V62" s="43">
        <v>0.04221064814814815</v>
      </c>
      <c r="W62" s="36">
        <v>0.06723379629629629</v>
      </c>
      <c r="X62" s="31">
        <v>0.06723379629629629</v>
      </c>
      <c r="Y62" s="39">
        <v>0.06802083333333334</v>
      </c>
      <c r="Z62" s="36">
        <v>0.12752314814814816</v>
      </c>
      <c r="AA62" s="9">
        <v>0.12856481481481483</v>
      </c>
      <c r="AB62" s="9">
        <v>0.12769675925925925</v>
      </c>
      <c r="AC62" s="9">
        <v>0.12795138888888888</v>
      </c>
      <c r="AD62" s="39">
        <v>0.1288425925925926</v>
      </c>
      <c r="AE62" s="36">
        <v>0.19219907407407408</v>
      </c>
      <c r="AF62" s="31">
        <v>0.19219907407407408</v>
      </c>
      <c r="AG62" s="39">
        <v>0.20496527777777776</v>
      </c>
      <c r="AH62" s="36">
        <v>0.22321759259259258</v>
      </c>
      <c r="AI62" s="39"/>
      <c r="AJ62" s="36">
        <v>0.1482175925925926</v>
      </c>
      <c r="AK62" s="9">
        <v>0.16745370370370372</v>
      </c>
      <c r="AL62" s="9">
        <v>0.1687962962962963</v>
      </c>
      <c r="AM62" s="36">
        <v>0.2569791666666667</v>
      </c>
      <c r="AN62" s="31">
        <v>0.2569791666666667</v>
      </c>
      <c r="AO62" s="9">
        <v>0.25756944444444446</v>
      </c>
    </row>
    <row r="63" spans="1:41" ht="13.5">
      <c r="A63" s="44">
        <v>60</v>
      </c>
      <c r="B63" s="7" t="s">
        <v>67</v>
      </c>
      <c r="C63" s="8" t="s">
        <v>392</v>
      </c>
      <c r="D63" s="8" t="s">
        <v>68</v>
      </c>
      <c r="E63" s="9">
        <f>X63-W63+AF63-AE63+AN63-AM63</f>
        <v>0</v>
      </c>
      <c r="F63" s="20">
        <f>(7-COUNT(V63,W63,Z63,AE63,AH63,AJ63,AM63))*коэффициенты!$B$2</f>
        <v>0</v>
      </c>
      <c r="G63" s="16">
        <f>((SIGN(Y63)*-1)+1)*коэффициенты!$B$6+((SIGN(AD63)*-1)+1)*коэффициенты!$B$7+((SIGN(AA63)*-1)+1)*коэффициенты!$B$8+((SIGN(AB63)*-1)+1)*коэффициенты!$B$8+((SIGN(AC63)*-1)+1)*коэффициенты!$B$8+((SIGN(AG63)*-1)+1)*коэффициенты!$B$9+((SIGN(AI63)*-1)+1)*коэффициенты!$B$10+((SIGN(AK63)*-1)+1)*коэффициенты!$B$11+((SIGN(AL63)*-1)+1)*коэффициенты!$B$12+((SIGN(AO63)*-1)+1)*коэффициенты!$B$13</f>
        <v>0</v>
      </c>
      <c r="H63" s="23">
        <f>IF(Y63&gt;0,(Y63-X63)*коэффициенты!$B$24)+IF(AD63&gt;0,(AD63-Z63)*коэффициенты!$B$25)+IF(AG63&gt;0,(AG63-AF63)*коэффициенты!$B$26)+IF(AK63&gt;0,(AK63-AJ63)*коэффициенты!$B$27)+IF(AO63&gt;0,(AO63-AN63)*коэффициенты!$B$28)</f>
        <v>0.2366203703703704</v>
      </c>
      <c r="I63" s="16">
        <f>VLOOKUP($C63,коэффициенты!$E$2:$T$300,5,FALSE)</f>
        <v>0</v>
      </c>
      <c r="J63" s="16">
        <f>VLOOKUP($C63,коэффициенты!$E$2:$T$300,6,FALSE)</f>
        <v>0</v>
      </c>
      <c r="K63" s="16">
        <f>VLOOKUP($C63,коэффициенты!$E$2:$T$300,7,FALSE)</f>
        <v>0</v>
      </c>
      <c r="L63" s="16">
        <f>VLOOKUP($C63,коэффициенты!$E$2:$T$300,8,FALSE)</f>
        <v>0</v>
      </c>
      <c r="M63" s="16">
        <f>VLOOKUP($C63,коэффициенты!$E$2:$T$300,9,FALSE)</f>
        <v>0</v>
      </c>
      <c r="N63" s="16">
        <f>VLOOKUP($C63,коэффициенты!$E$2:$T$300,10,FALSE)</f>
        <v>0</v>
      </c>
      <c r="O63" s="16">
        <f>VLOOKUP($C63,коэффициенты!$E$2:$T$300,11,FALSE)</f>
        <v>6</v>
      </c>
      <c r="P63" s="16">
        <f>VLOOKUP($C63,коэффициенты!$E$2:$T$300,12,FALSE)</f>
        <v>60</v>
      </c>
      <c r="Q63" s="16">
        <f>VLOOKUP($C63,коэффициенты!$E$2:$T$300,13,FALSE)</f>
        <v>0</v>
      </c>
      <c r="R63" s="16">
        <f>VLOOKUP($C63,коэффициенты!$E$2:$T$300,14,FALSE)</f>
        <v>4</v>
      </c>
      <c r="S63" s="16">
        <f>VLOOKUP($C63,коэффициенты!$E$2:$T$300,15,FALSE)</f>
        <v>0</v>
      </c>
      <c r="T63" s="16">
        <f>VLOOKUP($C63,коэффициенты!$E$2:$T$300,16,FALSE)</f>
        <v>120</v>
      </c>
      <c r="U63" s="15">
        <f>D63-E63+TIME(0,F63+G63,0)+H63+TIME(0,SUM(I63:L63),0)-TIME(0,SUM(M63:T63),0)</f>
        <v>0.4371990740740741</v>
      </c>
      <c r="V63" s="43">
        <v>0.04559027777777778</v>
      </c>
      <c r="W63" s="36">
        <v>0.07782407407407409</v>
      </c>
      <c r="X63" s="31">
        <v>0.07782407407407409</v>
      </c>
      <c r="Y63" s="39">
        <v>0.07837962962962963</v>
      </c>
      <c r="Z63" s="36">
        <v>0.12185185185185186</v>
      </c>
      <c r="AA63" s="9">
        <v>0.12280092592592594</v>
      </c>
      <c r="AB63" s="9">
        <v>0.12201388888888888</v>
      </c>
      <c r="AC63" s="9">
        <v>0.12231481481481482</v>
      </c>
      <c r="AD63" s="39">
        <v>0.123125</v>
      </c>
      <c r="AE63" s="36">
        <v>0.20210648148148147</v>
      </c>
      <c r="AF63" s="31">
        <v>0.20210648148148147</v>
      </c>
      <c r="AG63" s="39">
        <v>0.21785879629629631</v>
      </c>
      <c r="AH63" s="36">
        <v>0.23332175925925927</v>
      </c>
      <c r="AI63" s="39">
        <v>0.2694675925925926</v>
      </c>
      <c r="AJ63" s="36">
        <v>0.15686342592592592</v>
      </c>
      <c r="AK63" s="9">
        <v>0.18761574074074075</v>
      </c>
      <c r="AL63" s="39">
        <v>0.18761574074074075</v>
      </c>
      <c r="AM63" s="36">
        <v>0.2858449074074074</v>
      </c>
      <c r="AN63" s="31">
        <v>0.2858449074074074</v>
      </c>
      <c r="AO63" s="9">
        <v>0.28711805555555553</v>
      </c>
    </row>
    <row r="64" spans="1:41" ht="13.5">
      <c r="A64" s="44">
        <v>61</v>
      </c>
      <c r="B64" s="7" t="s">
        <v>96</v>
      </c>
      <c r="C64" s="8" t="s">
        <v>396</v>
      </c>
      <c r="D64" s="8" t="s">
        <v>97</v>
      </c>
      <c r="E64" s="9">
        <f>X64-W64+AF64-AE64+AN64-AM64</f>
        <v>0</v>
      </c>
      <c r="F64" s="20">
        <f>(7-COUNT(V64,W64,Z64,AE64,AH64,AJ64,AM64))*коэффициенты!$B$2</f>
        <v>0</v>
      </c>
      <c r="G64" s="16">
        <f>((SIGN(Y64)*-1)+1)*коэффициенты!$B$6+((SIGN(AD64)*-1)+1)*коэффициенты!$B$7+((SIGN(AA64)*-1)+1)*коэффициенты!$B$8+((SIGN(AB64)*-1)+1)*коэффициенты!$B$8+((SIGN(AC64)*-1)+1)*коэффициенты!$B$8+((SIGN(AG64)*-1)+1)*коэффициенты!$B$9+((SIGN(AI64)*-1)+1)*коэффициенты!$B$10+((SIGN(AK64)*-1)+1)*коэффициенты!$B$11+((SIGN(AL64)*-1)+1)*коэффициенты!$B$12+((SIGN(AO64)*-1)+1)*коэффициенты!$B$13</f>
        <v>0</v>
      </c>
      <c r="H64" s="23">
        <f>IF(Y64&gt;0,(Y64-X64)*коэффициенты!$B$24)+IF(AD64&gt;0,(AD64-Z64)*коэффициенты!$B$25)+IF(AG64&gt;0,(AG64-AF64)*коэффициенты!$B$26)+IF(AK64&gt;0,(AK64-AJ64)*коэффициенты!$B$27)+IF(AO64&gt;0,(AO64-AN64)*коэффициенты!$B$28)</f>
        <v>0.21656250000000032</v>
      </c>
      <c r="I64" s="16">
        <f>VLOOKUP($C64,коэффициенты!$E$2:$T$300,5,FALSE)</f>
        <v>0</v>
      </c>
      <c r="J64" s="16">
        <f>VLOOKUP($C64,коэффициенты!$E$2:$T$300,6,FALSE)</f>
        <v>0</v>
      </c>
      <c r="K64" s="16">
        <f>VLOOKUP($C64,коэффициенты!$E$2:$T$300,7,FALSE)</f>
        <v>0</v>
      </c>
      <c r="L64" s="16">
        <f>VLOOKUP($C64,коэффициенты!$E$2:$T$300,8,FALSE)</f>
        <v>0</v>
      </c>
      <c r="M64" s="16">
        <f>VLOOKUP($C64,коэффициенты!$E$2:$T$300,9,FALSE)</f>
        <v>0</v>
      </c>
      <c r="N64" s="16">
        <f>VLOOKUP($C64,коэффициенты!$E$2:$T$300,10,FALSE)</f>
        <v>18</v>
      </c>
      <c r="O64" s="16">
        <f>VLOOKUP($C64,коэффициенты!$E$2:$T$300,11,FALSE)</f>
        <v>14</v>
      </c>
      <c r="P64" s="16">
        <f>VLOOKUP($C64,коэффициенты!$E$2:$T$300,12,FALSE)</f>
        <v>90</v>
      </c>
      <c r="Q64" s="16">
        <f>VLOOKUP($C64,коэффициенты!$E$2:$T$300,13,FALSE)</f>
        <v>20</v>
      </c>
      <c r="R64" s="16">
        <f>VLOOKUP($C64,коэффициенты!$E$2:$T$300,14,FALSE)</f>
        <v>12</v>
      </c>
      <c r="S64" s="16">
        <f>VLOOKUP($C64,коэффициенты!$E$2:$T$300,15,FALSE)</f>
        <v>30</v>
      </c>
      <c r="T64" s="16">
        <f>VLOOKUP($C64,коэффициенты!$E$2:$T$300,16,FALSE)</f>
        <v>0</v>
      </c>
      <c r="U64" s="15">
        <f>D64-E64+TIME(0,F64+G64,0)+H64+TIME(0,SUM(I64:L64),0)-TIME(0,SUM(M64:T64),0)</f>
        <v>0.44501157407407443</v>
      </c>
      <c r="V64" s="43">
        <v>0.062314814814814816</v>
      </c>
      <c r="W64" s="36">
        <v>0.10760416666666667</v>
      </c>
      <c r="X64" s="31">
        <v>0.10760416666666667</v>
      </c>
      <c r="Y64" s="39">
        <v>0.10837962962962962</v>
      </c>
      <c r="Z64" s="36">
        <v>0.16917824074074073</v>
      </c>
      <c r="AA64" s="9">
        <v>0.16984953703703706</v>
      </c>
      <c r="AB64" s="9">
        <v>0.169375</v>
      </c>
      <c r="AC64" s="9">
        <v>0.17035879629629627</v>
      </c>
      <c r="AD64" s="39">
        <v>0.17074074074074075</v>
      </c>
      <c r="AE64" s="36">
        <v>0.22868055555555555</v>
      </c>
      <c r="AF64" s="31">
        <v>0.22868055555555555</v>
      </c>
      <c r="AG64" s="39">
        <v>0.2445949074074074</v>
      </c>
      <c r="AH64" s="36">
        <v>0.2525</v>
      </c>
      <c r="AI64" s="39">
        <v>0.2877546296296296</v>
      </c>
      <c r="AJ64" s="36">
        <v>0.1901851851851852</v>
      </c>
      <c r="AK64" s="9">
        <v>0.21459490740740741</v>
      </c>
      <c r="AL64" s="39">
        <v>0.21459490740740741</v>
      </c>
      <c r="AM64" s="36">
        <v>0.30197916666666663</v>
      </c>
      <c r="AN64" s="31">
        <v>0.30197916666666663</v>
      </c>
      <c r="AO64" s="9">
        <v>0.3028125</v>
      </c>
    </row>
    <row r="65" spans="1:41" ht="13.5">
      <c r="A65" s="44">
        <v>62</v>
      </c>
      <c r="B65" s="7" t="s">
        <v>43</v>
      </c>
      <c r="C65" s="8" t="s">
        <v>387</v>
      </c>
      <c r="D65" s="8" t="s">
        <v>44</v>
      </c>
      <c r="E65" s="9">
        <f>X65-W65+AF65-AE65+AN65-AM65</f>
        <v>0</v>
      </c>
      <c r="F65" s="20">
        <f>(7-COUNT(V65,W65,Z65,AE65,AH65,AJ65,AM65))*коэффициенты!$B$2</f>
        <v>0</v>
      </c>
      <c r="G65" s="16">
        <f>((SIGN(Y65)*-1)+1)*коэффициенты!$B$6+((SIGN(AD65)*-1)+1)*коэффициенты!$B$7+((SIGN(AA65)*-1)+1)*коэффициенты!$B$8+((SIGN(AB65)*-1)+1)*коэффициенты!$B$8+((SIGN(AC65)*-1)+1)*коэффициенты!$B$8+((SIGN(AG65)*-1)+1)*коэффициенты!$B$9+((SIGN(AI65)*-1)+1)*коэффициенты!$B$10+((SIGN(AK65)*-1)+1)*коэффициенты!$B$11+((SIGN(AL65)*-1)+1)*коэффициенты!$B$12+((SIGN(AO65)*-1)+1)*коэффициенты!$B$13</f>
        <v>120</v>
      </c>
      <c r="H65" s="23">
        <f>IF(Y65&gt;0,(Y65-X65)*коэффициенты!$B$24)+IF(AD65&gt;0,(AD65-Z65)*коэффициенты!$B$25)+IF(AG65&gt;0,(AG65-AF65)*коэффициенты!$B$26)+IF(AK65&gt;0,(AK65-AJ65)*коэффициенты!$B$27)+IF(AO65&gt;0,(AO65-AN65)*коэффициенты!$B$28)</f>
        <v>0.25689814814814815</v>
      </c>
      <c r="I65" s="16">
        <f>VLOOKUP($C65,коэффициенты!$E$2:$T$300,5,FALSE)</f>
        <v>0</v>
      </c>
      <c r="J65" s="16">
        <f>VLOOKUP($C65,коэффициенты!$E$2:$T$300,6,FALSE)</f>
        <v>0</v>
      </c>
      <c r="K65" s="16">
        <f>VLOOKUP($C65,коэффициенты!$E$2:$T$300,7,FALSE)</f>
        <v>0</v>
      </c>
      <c r="L65" s="16">
        <f>VLOOKUP($C65,коэффициенты!$E$2:$T$300,8,FALSE)</f>
        <v>0</v>
      </c>
      <c r="M65" s="16">
        <f>VLOOKUP($C65,коэффициенты!$E$2:$T$300,9,FALSE)</f>
        <v>0</v>
      </c>
      <c r="N65" s="16">
        <f>VLOOKUP($C65,коэффициенты!$E$2:$T$300,10,FALSE)</f>
        <v>6</v>
      </c>
      <c r="O65" s="16">
        <f>VLOOKUP($C65,коэффициенты!$E$2:$T$300,11,FALSE)</f>
        <v>12</v>
      </c>
      <c r="P65" s="16">
        <f>VLOOKUP($C65,коэффициенты!$E$2:$T$300,12,FALSE)</f>
        <v>120</v>
      </c>
      <c r="Q65" s="16">
        <f>VLOOKUP($C65,коэффициенты!$E$2:$T$300,13,FALSE)</f>
        <v>0</v>
      </c>
      <c r="R65" s="16">
        <f>VLOOKUP($C65,коэффициенты!$E$2:$T$300,14,FALSE)</f>
        <v>12</v>
      </c>
      <c r="S65" s="16">
        <f>VLOOKUP($C65,коэффициенты!$E$2:$T$300,15,FALSE)</f>
        <v>0</v>
      </c>
      <c r="T65" s="16">
        <f>VLOOKUP($C65,коэффициенты!$E$2:$T$300,16,FALSE)</f>
        <v>120</v>
      </c>
      <c r="U65" s="15">
        <f>D65-E65+TIME(0,F65+G65,0)+H65+TIME(0,SUM(I65:L65),0)-TIME(0,SUM(M65:T65),0)</f>
        <v>0.45663194444444444</v>
      </c>
      <c r="V65" s="43">
        <v>0.050069444444444444</v>
      </c>
      <c r="W65" s="36">
        <v>0.07747685185185185</v>
      </c>
      <c r="X65" s="9">
        <v>0.07747685185185185</v>
      </c>
      <c r="Y65" s="39">
        <v>0.07825231481481482</v>
      </c>
      <c r="Z65" s="36">
        <v>0.11868055555555555</v>
      </c>
      <c r="AA65" s="9">
        <v>0.11943287037037037</v>
      </c>
      <c r="AB65" s="9">
        <v>0.11883101851851852</v>
      </c>
      <c r="AC65" s="9">
        <v>0.11907407407407407</v>
      </c>
      <c r="AD65" s="39">
        <v>0.11965277777777777</v>
      </c>
      <c r="AE65" s="36">
        <v>0.13537037037037036</v>
      </c>
      <c r="AF65" s="9">
        <v>0.13537037037037036</v>
      </c>
      <c r="AG65" s="39">
        <v>0.1610648148148148</v>
      </c>
      <c r="AH65" s="36">
        <v>0.17184027777777777</v>
      </c>
      <c r="AI65" s="39"/>
      <c r="AJ65" s="36">
        <v>0.21660879629629629</v>
      </c>
      <c r="AK65" s="9">
        <v>0.23864583333333333</v>
      </c>
      <c r="AL65" s="9">
        <v>0.24002314814814815</v>
      </c>
      <c r="AM65" s="36">
        <v>0.25895833333333335</v>
      </c>
      <c r="AN65" s="31">
        <v>0.25895833333333335</v>
      </c>
      <c r="AO65" s="9">
        <v>0.2598726851851852</v>
      </c>
    </row>
    <row r="66" spans="1:41" ht="13.5">
      <c r="A66" s="44">
        <v>63</v>
      </c>
      <c r="B66" s="7" t="s">
        <v>533</v>
      </c>
      <c r="C66" s="8" t="s">
        <v>458</v>
      </c>
      <c r="D66" s="8" t="s">
        <v>76</v>
      </c>
      <c r="E66" s="9">
        <f>X66-W66+AF66-AE66+AN66-AM66</f>
        <v>0</v>
      </c>
      <c r="F66" s="20">
        <f>(7-COUNT(V66,W66,Z66,AE66,AH66,AJ66,AM66))*коэффициенты!$B$2</f>
        <v>0</v>
      </c>
      <c r="G66" s="16">
        <f>((SIGN(Y66)*-1)+1)*коэффициенты!$B$6+((SIGN(AD66)*-1)+1)*коэффициенты!$B$7+((SIGN(AA66)*-1)+1)*коэффициенты!$B$8+((SIGN(AB66)*-1)+1)*коэффициенты!$B$8+((SIGN(AC66)*-1)+1)*коэффициенты!$B$8+((SIGN(AG66)*-1)+1)*коэффициенты!$B$9+((SIGN(AI66)*-1)+1)*коэффициенты!$B$10+((SIGN(AK66)*-1)+1)*коэффициенты!$B$11+((SIGN(AL66)*-1)+1)*коэффициенты!$B$12+((SIGN(AO66)*-1)+1)*коэффициенты!$B$13</f>
        <v>0</v>
      </c>
      <c r="H66" s="23">
        <f>IF(Y66&gt;0,(Y66-X66)*коэффициенты!$B$24)+IF(AD66&gt;0,(AD66-Z66)*коэффициенты!$B$25)+IF(AG66&gt;0,(AG66-AF66)*коэффициенты!$B$26)+IF(AK66&gt;0,(AK66-AJ66)*коэффициенты!$B$27)+IF(AO66&gt;0,(AO66-AN66)*коэффициенты!$B$28)</f>
        <v>0.28165509259259225</v>
      </c>
      <c r="I66" s="16">
        <f>VLOOKUP($C66,коэффициенты!$E$2:$T$300,5,FALSE)</f>
        <v>0</v>
      </c>
      <c r="J66" s="16">
        <f>VLOOKUP($C66,коэффициенты!$E$2:$T$300,6,FALSE)</f>
        <v>0</v>
      </c>
      <c r="K66" s="16">
        <f>VLOOKUP($C66,коэффициенты!$E$2:$T$300,7,FALSE)</f>
        <v>0</v>
      </c>
      <c r="L66" s="16">
        <f>VLOOKUP($C66,коэффициенты!$E$2:$T$300,8,FALSE)</f>
        <v>0</v>
      </c>
      <c r="M66" s="16">
        <f>VLOOKUP($C66,коэффициенты!$E$2:$T$300,9,FALSE)</f>
        <v>0</v>
      </c>
      <c r="N66" s="16">
        <f>VLOOKUP($C66,коэффициенты!$E$2:$T$300,10,FALSE)</f>
        <v>24</v>
      </c>
      <c r="O66" s="16">
        <f>VLOOKUP($C66,коэффициенты!$E$2:$T$300,11,FALSE)</f>
        <v>0</v>
      </c>
      <c r="P66" s="16">
        <f>VLOOKUP($C66,коэффициенты!$E$2:$T$300,12,FALSE)</f>
        <v>150</v>
      </c>
      <c r="Q66" s="16">
        <f>VLOOKUP($C66,коэффициенты!$E$2:$T$300,13,FALSE)</f>
        <v>20</v>
      </c>
      <c r="R66" s="16">
        <f>VLOOKUP($C66,коэффициенты!$E$2:$T$300,14,FALSE)</f>
        <v>4</v>
      </c>
      <c r="S66" s="16">
        <f>VLOOKUP($C66,коэффициенты!$E$2:$T$300,15,FALSE)</f>
        <v>30</v>
      </c>
      <c r="T66" s="16">
        <f>VLOOKUP($C66,коэффициенты!$E$2:$T$300,16,FALSE)</f>
        <v>0</v>
      </c>
      <c r="U66" s="15">
        <f>D66-E66+TIME(0,F66+G66,0)+H66+TIME(0,SUM(I66:L66),0)-TIME(0,SUM(M66:T66),0)</f>
        <v>0.46456018518518494</v>
      </c>
      <c r="V66" s="43">
        <v>0.0779050925925926</v>
      </c>
      <c r="W66" s="36">
        <v>0.09309027777777779</v>
      </c>
      <c r="X66" s="31">
        <v>0.09309027777777779</v>
      </c>
      <c r="Y66" s="39">
        <v>0.09331018518518519</v>
      </c>
      <c r="Z66" s="36">
        <v>0.15579861111111112</v>
      </c>
      <c r="AA66" s="9">
        <v>0.15601851851851853</v>
      </c>
      <c r="AB66" s="9">
        <v>0.1565625</v>
      </c>
      <c r="AC66" s="9">
        <v>0.1562962962962963</v>
      </c>
      <c r="AD66" s="39">
        <v>0.1567361111111111</v>
      </c>
      <c r="AE66" s="36">
        <v>0.209375</v>
      </c>
      <c r="AF66" s="31">
        <v>0.209375</v>
      </c>
      <c r="AG66" s="39">
        <v>0.2412037037037037</v>
      </c>
      <c r="AH66" s="36">
        <v>0.25550925925925927</v>
      </c>
      <c r="AI66" s="39">
        <v>0.2653125</v>
      </c>
      <c r="AJ66" s="36">
        <v>0.1743287037037037</v>
      </c>
      <c r="AK66" s="9">
        <v>0.1934837962962963</v>
      </c>
      <c r="AL66" s="9">
        <v>0.18096064814814816</v>
      </c>
      <c r="AM66" s="36">
        <v>0.05289351851851851</v>
      </c>
      <c r="AN66" s="31">
        <v>0.05289351851851851</v>
      </c>
      <c r="AO66" s="9">
        <v>0.054224537037037036</v>
      </c>
    </row>
    <row r="67" spans="1:41" ht="13.5">
      <c r="A67" s="44">
        <v>64</v>
      </c>
      <c r="B67" s="7" t="s">
        <v>58</v>
      </c>
      <c r="C67" s="8" t="s">
        <v>411</v>
      </c>
      <c r="D67" s="8" t="s">
        <v>59</v>
      </c>
      <c r="E67" s="9">
        <f>X67-W67+AF67-AE67+AN67-AM67</f>
        <v>0</v>
      </c>
      <c r="F67" s="20">
        <f>(7-COUNT(V67,W67,Z67,AE67,AH67,AJ67,AM67))*коэффициенты!$B$2</f>
        <v>0</v>
      </c>
      <c r="G67" s="16">
        <f>((SIGN(Y67)*-1)+1)*коэффициенты!$B$6+((SIGN(AD67)*-1)+1)*коэффициенты!$B$7+((SIGN(AA67)*-1)+1)*коэффициенты!$B$8+((SIGN(AB67)*-1)+1)*коэффициенты!$B$8+((SIGN(AC67)*-1)+1)*коэффициенты!$B$8+((SIGN(AG67)*-1)+1)*коэффициенты!$B$9+((SIGN(AI67)*-1)+1)*коэффициенты!$B$10+((SIGN(AK67)*-1)+1)*коэффициенты!$B$11+((SIGN(AL67)*-1)+1)*коэффициенты!$B$12+((SIGN(AO67)*-1)+1)*коэффициенты!$B$13</f>
        <v>120</v>
      </c>
      <c r="H67" s="23">
        <f>IF(Y67&gt;0,(Y67-X67)*коэффициенты!$B$24)+IF(AD67&gt;0,(AD67-Z67)*коэффициенты!$B$25)+IF(AG67&gt;0,(AG67-AF67)*коэффициенты!$B$26)+IF(AK67&gt;0,(AK67-AJ67)*коэффициенты!$B$27)+IF(AO67&gt;0,(AO67-AN67)*коэффициенты!$B$28)</f>
        <v>0.27487268518518515</v>
      </c>
      <c r="I67" s="16">
        <f>VLOOKUP($C67,коэффициенты!$E$2:$T$300,5,FALSE)</f>
        <v>0</v>
      </c>
      <c r="J67" s="16">
        <f>VLOOKUP($C67,коэффициенты!$E$2:$T$300,6,FALSE)</f>
        <v>0</v>
      </c>
      <c r="K67" s="16">
        <f>VLOOKUP($C67,коэффициенты!$E$2:$T$300,7,FALSE)</f>
        <v>0</v>
      </c>
      <c r="L67" s="16">
        <f>VLOOKUP($C67,коэффициенты!$E$2:$T$300,8,FALSE)</f>
        <v>0</v>
      </c>
      <c r="M67" s="16">
        <f>VLOOKUP($C67,коэффициенты!$E$2:$T$300,9,FALSE)</f>
        <v>0</v>
      </c>
      <c r="N67" s="16">
        <f>VLOOKUP($C67,коэффициенты!$E$2:$T$300,10,FALSE)</f>
        <v>24</v>
      </c>
      <c r="O67" s="16">
        <f>VLOOKUP($C67,коэффициенты!$E$2:$T$300,11,FALSE)</f>
        <v>12</v>
      </c>
      <c r="P67" s="16">
        <f>VLOOKUP($C67,коэффициенты!$E$2:$T$300,12,FALSE)</f>
        <v>120</v>
      </c>
      <c r="Q67" s="16">
        <f>VLOOKUP($C67,коэффициенты!$E$2:$T$300,13,FALSE)</f>
        <v>20</v>
      </c>
      <c r="R67" s="16">
        <f>VLOOKUP($C67,коэффициенты!$E$2:$T$300,14,FALSE)</f>
        <v>12</v>
      </c>
      <c r="S67" s="16">
        <f>VLOOKUP($C67,коэффициенты!$E$2:$T$300,15,FALSE)</f>
        <v>0</v>
      </c>
      <c r="T67" s="16">
        <f>VLOOKUP($C67,коэффициенты!$E$2:$T$300,16,FALSE)</f>
        <v>120</v>
      </c>
      <c r="U67" s="15">
        <f>D67-E67+TIME(0,F67+G67,0)+H67+TIME(0,SUM(I67:L67),0)-TIME(0,SUM(M67:T67),0)</f>
        <v>0.4647916666666666</v>
      </c>
      <c r="V67" s="43">
        <v>0.05826388888888889</v>
      </c>
      <c r="W67" s="36">
        <v>0.08782407407407407</v>
      </c>
      <c r="X67" s="31">
        <v>0.08782407407407407</v>
      </c>
      <c r="Y67" s="39">
        <v>0.08833333333333333</v>
      </c>
      <c r="Z67" s="36">
        <v>0.14119212962962963</v>
      </c>
      <c r="AA67" s="9">
        <v>0.14298611111111112</v>
      </c>
      <c r="AB67" s="9">
        <v>0.14149305555555555</v>
      </c>
      <c r="AC67" s="9">
        <v>0.1421412037037037</v>
      </c>
      <c r="AD67" s="39">
        <v>0.1437037037037037</v>
      </c>
      <c r="AE67" s="36">
        <v>0.2028125</v>
      </c>
      <c r="AF67" s="31">
        <v>0.2028125</v>
      </c>
      <c r="AG67" s="39">
        <v>0.22111111111111112</v>
      </c>
      <c r="AH67" s="36">
        <v>0.22741898148148146</v>
      </c>
      <c r="AI67" s="39"/>
      <c r="AJ67" s="36">
        <v>0.15800925925925927</v>
      </c>
      <c r="AK67" s="9">
        <v>0.18986111111111112</v>
      </c>
      <c r="AL67" s="9">
        <v>0.19</v>
      </c>
      <c r="AM67" s="36">
        <v>0.2766087962962963</v>
      </c>
      <c r="AN67" s="31">
        <v>0.2766087962962963</v>
      </c>
      <c r="AO67" s="9">
        <v>0.27715277777777775</v>
      </c>
    </row>
    <row r="68" spans="1:41" ht="13.5">
      <c r="A68" s="44">
        <v>65</v>
      </c>
      <c r="B68" s="7" t="s">
        <v>61</v>
      </c>
      <c r="C68" s="8" t="s">
        <v>420</v>
      </c>
      <c r="D68" s="8" t="s">
        <v>62</v>
      </c>
      <c r="E68" s="9">
        <f>X68-W68+AF68-AE68+AN68-AM68</f>
        <v>0</v>
      </c>
      <c r="F68" s="20">
        <f>(7-COUNT(V68,W68,Z68,AE68,AH68,AJ68,AM68))*коэффициенты!$B$2</f>
        <v>0</v>
      </c>
      <c r="G68" s="16">
        <f>((SIGN(Y68)*-1)+1)*коэффициенты!$B$6+((SIGN(AD68)*-1)+1)*коэффициенты!$B$7+((SIGN(AA68)*-1)+1)*коэффициенты!$B$8+((SIGN(AB68)*-1)+1)*коэффициенты!$B$8+((SIGN(AC68)*-1)+1)*коэффициенты!$B$8+((SIGN(AG68)*-1)+1)*коэффициенты!$B$9+((SIGN(AI68)*-1)+1)*коэффициенты!$B$10+((SIGN(AK68)*-1)+1)*коэффициенты!$B$11+((SIGN(AL68)*-1)+1)*коэффициенты!$B$12+((SIGN(AO68)*-1)+1)*коэффициенты!$B$13</f>
        <v>0</v>
      </c>
      <c r="H68" s="23">
        <f>IF(Y68&gt;0,(Y68-X68)*коэффициенты!$B$24)+IF(AD68&gt;0,(AD68-Z68)*коэффициенты!$B$25)+IF(AG68&gt;0,(AG68-AF68)*коэффициенты!$B$26)+IF(AK68&gt;0,(AK68-AJ68)*коэффициенты!$B$27)+IF(AO68&gt;0,(AO68-AN68)*коэффициенты!$B$28)</f>
        <v>0.2569791666666663</v>
      </c>
      <c r="I68" s="16">
        <f>VLOOKUP($C68,коэффициенты!$E$2:$T$300,5,FALSE)</f>
        <v>120</v>
      </c>
      <c r="J68" s="16">
        <f>VLOOKUP($C68,коэффициенты!$E$2:$T$300,6,FALSE)</f>
        <v>0</v>
      </c>
      <c r="K68" s="16">
        <f>VLOOKUP($C68,коэффициенты!$E$2:$T$300,7,FALSE)</f>
        <v>0</v>
      </c>
      <c r="L68" s="16">
        <f>VLOOKUP($C68,коэффициенты!$E$2:$T$300,8,FALSE)</f>
        <v>0</v>
      </c>
      <c r="M68" s="16">
        <f>VLOOKUP($C68,коэффициенты!$E$2:$T$300,9,FALSE)</f>
        <v>0</v>
      </c>
      <c r="N68" s="16">
        <f>VLOOKUP($C68,коэффициенты!$E$2:$T$300,10,FALSE)</f>
        <v>0</v>
      </c>
      <c r="O68" s="16">
        <f>VLOOKUP($C68,коэффициенты!$E$2:$T$300,11,FALSE)</f>
        <v>26</v>
      </c>
      <c r="P68" s="16">
        <f>VLOOKUP($C68,коэффициенты!$E$2:$T$300,12,FALSE)</f>
        <v>90</v>
      </c>
      <c r="Q68" s="16">
        <f>VLOOKUP($C68,коэффициенты!$E$2:$T$300,13,FALSE)</f>
        <v>20</v>
      </c>
      <c r="R68" s="16">
        <f>VLOOKUP($C68,коэффициенты!$E$2:$T$300,14,FALSE)</f>
        <v>8</v>
      </c>
      <c r="S68" s="16">
        <f>VLOOKUP($C68,коэффициенты!$E$2:$T$300,15,FALSE)</f>
        <v>0</v>
      </c>
      <c r="T68" s="16">
        <f>VLOOKUP($C68,коэффициенты!$E$2:$T$300,16,FALSE)</f>
        <v>120</v>
      </c>
      <c r="U68" s="15">
        <f>D68-E68+TIME(0,F68+G68,0)+H68+TIME(0,SUM(I68:L68),0)-TIME(0,SUM(M68:T68),0)</f>
        <v>0.4861111111111108</v>
      </c>
      <c r="V68" s="43">
        <v>0.0488425925925926</v>
      </c>
      <c r="W68" s="36">
        <v>0.07899305555555557</v>
      </c>
      <c r="X68" s="31">
        <v>0.07899305555555557</v>
      </c>
      <c r="Y68" s="39">
        <v>0.08070601851851851</v>
      </c>
      <c r="Z68" s="36">
        <v>0.12697916666666667</v>
      </c>
      <c r="AA68" s="9">
        <v>0.12855324074074073</v>
      </c>
      <c r="AB68" s="9">
        <v>0.1271875</v>
      </c>
      <c r="AC68" s="9">
        <v>0.12766203703703705</v>
      </c>
      <c r="AD68" s="39">
        <v>0.12902777777777777</v>
      </c>
      <c r="AE68" s="36">
        <v>0.18805555555555556</v>
      </c>
      <c r="AF68" s="31">
        <v>0.18805555555555556</v>
      </c>
      <c r="AG68" s="39">
        <v>0.20680555555555555</v>
      </c>
      <c r="AH68" s="36">
        <v>0.20780092592592592</v>
      </c>
      <c r="AI68" s="39">
        <v>0.2533680555555556</v>
      </c>
      <c r="AJ68" s="36">
        <v>0.14431712962962964</v>
      </c>
      <c r="AK68" s="9">
        <v>0.17275462962962962</v>
      </c>
      <c r="AL68" s="39">
        <v>0.17275462962962962</v>
      </c>
      <c r="AM68" s="36">
        <v>0.26542824074074073</v>
      </c>
      <c r="AN68" s="31">
        <v>0.26542824074074073</v>
      </c>
      <c r="AO68" s="9">
        <v>0.26967592592592593</v>
      </c>
    </row>
    <row r="69" spans="1:41" ht="13.5">
      <c r="A69" s="44">
        <v>66</v>
      </c>
      <c r="B69" s="7" t="s">
        <v>137</v>
      </c>
      <c r="C69" s="8" t="s">
        <v>390</v>
      </c>
      <c r="D69" s="8" t="s">
        <v>138</v>
      </c>
      <c r="E69" s="9">
        <f>X69-W69+AF69-AE69+AN69-AM69</f>
        <v>0</v>
      </c>
      <c r="F69" s="20">
        <f>(7-COUNT(V69,W69,Z69,AE69,AH69,AJ69,AM69))*коэффициенты!$B$2</f>
        <v>0</v>
      </c>
      <c r="G69" s="16">
        <f>((SIGN(Y69)*-1)+1)*коэффициенты!$B$6+((SIGN(AD69)*-1)+1)*коэффициенты!$B$7+((SIGN(AA69)*-1)+1)*коэффициенты!$B$8+((SIGN(AB69)*-1)+1)*коэффициенты!$B$8+((SIGN(AC69)*-1)+1)*коэффициенты!$B$8+((SIGN(AG69)*-1)+1)*коэффициенты!$B$9+((SIGN(AI69)*-1)+1)*коэффициенты!$B$10+((SIGN(AK69)*-1)+1)*коэффициенты!$B$11+((SIGN(AL69)*-1)+1)*коэффициенты!$B$12+((SIGN(AO69)*-1)+1)*коэффициенты!$B$13</f>
        <v>0</v>
      </c>
      <c r="H69" s="23">
        <f>IF(Y69&gt;0,(Y69-X69)*коэффициенты!$B$24)+IF(AD69&gt;0,(AD69-Z69)*коэффициенты!$B$25)+IF(AG69&gt;0,(AG69-AF69)*коэффициенты!$B$26)+IF(AK69&gt;0,(AK69-AJ69)*коэффициенты!$B$27)+IF(AO69&gt;0,(AO69-AN69)*коэффициенты!$B$28)</f>
        <v>0.3308217592592597</v>
      </c>
      <c r="I69" s="16">
        <f>VLOOKUP($C69,коэффициенты!$E$2:$T$300,5,FALSE)</f>
        <v>0</v>
      </c>
      <c r="J69" s="16">
        <f>VLOOKUP($C69,коэффициенты!$E$2:$T$300,6,FALSE)</f>
        <v>0</v>
      </c>
      <c r="K69" s="16">
        <f>VLOOKUP($C69,коэффициенты!$E$2:$T$300,7,FALSE)</f>
        <v>0</v>
      </c>
      <c r="L69" s="16">
        <f>VLOOKUP($C69,коэффициенты!$E$2:$T$300,8,FALSE)</f>
        <v>0</v>
      </c>
      <c r="M69" s="16">
        <f>VLOOKUP($C69,коэффициенты!$E$2:$T$300,9,FALSE)</f>
        <v>0</v>
      </c>
      <c r="N69" s="16">
        <f>VLOOKUP($C69,коэффициенты!$E$2:$T$300,10,FALSE)</f>
        <v>32</v>
      </c>
      <c r="O69" s="16">
        <f>VLOOKUP($C69,коэффициенты!$E$2:$T$300,11,FALSE)</f>
        <v>20</v>
      </c>
      <c r="P69" s="16">
        <f>VLOOKUP($C69,коэффициенты!$E$2:$T$300,12,FALSE)</f>
        <v>150</v>
      </c>
      <c r="Q69" s="16">
        <f>VLOOKUP($C69,коэффициенты!$E$2:$T$300,13,FALSE)</f>
        <v>20</v>
      </c>
      <c r="R69" s="16">
        <f>VLOOKUP($C69,коэффициенты!$E$2:$T$300,14,FALSE)</f>
        <v>12</v>
      </c>
      <c r="S69" s="16">
        <f>VLOOKUP($C69,коэффициенты!$E$2:$T$300,15,FALSE)</f>
        <v>30</v>
      </c>
      <c r="T69" s="16">
        <f>VLOOKUP($C69,коэффициенты!$E$2:$T$300,16,FALSE)</f>
        <v>120</v>
      </c>
      <c r="U69" s="15">
        <f>D69-E69+TIME(0,F69+G69,0)+H69+TIME(0,SUM(I69:L69),0)-TIME(0,SUM(M69:T69),0)</f>
        <v>0.4865277777777783</v>
      </c>
      <c r="V69" s="43">
        <v>0.23141203703703703</v>
      </c>
      <c r="W69" s="36">
        <v>0.21223379629629632</v>
      </c>
      <c r="X69" s="31">
        <v>0.21223379629629632</v>
      </c>
      <c r="Y69" s="39">
        <v>0.2133912037037037</v>
      </c>
      <c r="Z69" s="36">
        <v>0.15358796296296295</v>
      </c>
      <c r="AA69" s="9">
        <v>0.15496527777777777</v>
      </c>
      <c r="AB69" s="9">
        <v>0.15381944444444443</v>
      </c>
      <c r="AC69" s="9">
        <v>0.1542476851851852</v>
      </c>
      <c r="AD69" s="39">
        <v>0.15559027777777779</v>
      </c>
      <c r="AE69" s="36">
        <v>0.26630787037037035</v>
      </c>
      <c r="AF69" s="31">
        <v>0.26630787037037035</v>
      </c>
      <c r="AG69" s="39">
        <v>0.2952662037037037</v>
      </c>
      <c r="AH69" s="36">
        <v>0.09040509259259259</v>
      </c>
      <c r="AI69" s="39">
        <v>0.13016203703703702</v>
      </c>
      <c r="AJ69" s="36">
        <v>0.31025462962962963</v>
      </c>
      <c r="AK69" s="9">
        <v>0.3420138888888889</v>
      </c>
      <c r="AL69" s="39">
        <v>0.3432986111111111</v>
      </c>
      <c r="AM69" s="36">
        <v>0.07670138888888889</v>
      </c>
      <c r="AN69" s="31">
        <v>0.07670138888888889</v>
      </c>
      <c r="AO69" s="9">
        <v>0.07731481481481482</v>
      </c>
    </row>
    <row r="70" spans="1:41" ht="13.5">
      <c r="A70" s="44">
        <v>67</v>
      </c>
      <c r="B70" s="7" t="s">
        <v>115</v>
      </c>
      <c r="C70" s="8" t="s">
        <v>455</v>
      </c>
      <c r="D70" s="8" t="s">
        <v>116</v>
      </c>
      <c r="E70" s="9">
        <f>X70-W70+AF70-AE70+AN70-AM70</f>
        <v>0</v>
      </c>
      <c r="F70" s="20">
        <f>(7-COUNT(V70,W70,Z70,AE70,AH70,AJ70,AM70))*коэффициенты!$B$2</f>
        <v>0</v>
      </c>
      <c r="G70" s="16">
        <f>((SIGN(Y70)*-1)+1)*коэффициенты!$B$6+((SIGN(AD70)*-1)+1)*коэффициенты!$B$7+((SIGN(AA70)*-1)+1)*коэффициенты!$B$8+((SIGN(AB70)*-1)+1)*коэффициенты!$B$8+((SIGN(AC70)*-1)+1)*коэффициенты!$B$8+((SIGN(AG70)*-1)+1)*коэффициенты!$B$9+((SIGN(AI70)*-1)+1)*коэффициенты!$B$10+((SIGN(AK70)*-1)+1)*коэффициенты!$B$11+((SIGN(AL70)*-1)+1)*коэффициенты!$B$12+((SIGN(AO70)*-1)+1)*коэффициенты!$B$13</f>
        <v>120</v>
      </c>
      <c r="H70" s="23">
        <f>IF(Y70&gt;0,(Y70-X70)*коэффициенты!$B$24)+IF(AD70&gt;0,(AD70-Z70)*коэффициенты!$B$25)+IF(AG70&gt;0,(AG70-AF70)*коэффициенты!$B$26)+IF(AK70&gt;0,(AK70-AJ70)*коэффициенты!$B$27)+IF(AO70&gt;0,(AO70-AN70)*коэффициенты!$B$28)</f>
        <v>0.2345370370370367</v>
      </c>
      <c r="I70" s="16">
        <f>VLOOKUP($C70,коэффициенты!$E$2:$T$300,5,FALSE)</f>
        <v>0</v>
      </c>
      <c r="J70" s="16">
        <f>VLOOKUP($C70,коэффициенты!$E$2:$T$300,6,FALSE)</f>
        <v>0</v>
      </c>
      <c r="K70" s="16">
        <f>VLOOKUP($C70,коэффициенты!$E$2:$T$300,7,FALSE)</f>
        <v>0</v>
      </c>
      <c r="L70" s="16">
        <f>VLOOKUP($C70,коэффициенты!$E$2:$T$300,8,FALSE)</f>
        <v>0</v>
      </c>
      <c r="M70" s="16">
        <f>VLOOKUP($C70,коэффициенты!$E$2:$T$300,9,FALSE)</f>
        <v>0</v>
      </c>
      <c r="N70" s="16">
        <f>VLOOKUP($C70,коэффициенты!$E$2:$T$300,10,FALSE)</f>
        <v>12</v>
      </c>
      <c r="O70" s="16">
        <f>VLOOKUP($C70,коэффициенты!$E$2:$T$300,11,FALSE)</f>
        <v>32</v>
      </c>
      <c r="P70" s="16">
        <f>VLOOKUP($C70,коэффициенты!$E$2:$T$300,12,FALSE)</f>
        <v>150</v>
      </c>
      <c r="Q70" s="16">
        <f>VLOOKUP($C70,коэффициенты!$E$2:$T$300,13,FALSE)</f>
        <v>20</v>
      </c>
      <c r="R70" s="16">
        <f>VLOOKUP($C70,коэффициенты!$E$2:$T$300,14,FALSE)</f>
        <v>12</v>
      </c>
      <c r="S70" s="16">
        <f>VLOOKUP($C70,коэффициенты!$E$2:$T$300,15,FALSE)</f>
        <v>30</v>
      </c>
      <c r="T70" s="16">
        <f>VLOOKUP($C70,коэффициенты!$E$2:$T$300,16,FALSE)</f>
        <v>0</v>
      </c>
      <c r="U70" s="15">
        <f>D70-E70+TIME(0,F70+G70,0)+H70+TIME(0,SUM(I70:L70),0)-TIME(0,SUM(M70:T70),0)</f>
        <v>0.5122916666666664</v>
      </c>
      <c r="V70" s="43">
        <v>0.057476851851851855</v>
      </c>
      <c r="W70" s="36">
        <v>0.08349537037037037</v>
      </c>
      <c r="X70" s="31">
        <v>0.08349537037037037</v>
      </c>
      <c r="Y70" s="39">
        <v>0.0842013888888889</v>
      </c>
      <c r="Z70" s="36">
        <v>0.19013888888888889</v>
      </c>
      <c r="AA70" s="9">
        <v>0.19078703703703703</v>
      </c>
      <c r="AB70" s="9">
        <v>0.19027777777777777</v>
      </c>
      <c r="AC70" s="9">
        <v>0.1905324074074074</v>
      </c>
      <c r="AD70" s="39">
        <v>0.19099537037037037</v>
      </c>
      <c r="AE70" s="36">
        <v>0.2642361111111111</v>
      </c>
      <c r="AF70" s="31">
        <v>0.2642361111111111</v>
      </c>
      <c r="AG70" s="39">
        <v>0.28040509259259255</v>
      </c>
      <c r="AH70" s="36">
        <v>0.2880787037037037</v>
      </c>
      <c r="AI70" s="39"/>
      <c r="AJ70" s="36">
        <v>0.2174189814814815</v>
      </c>
      <c r="AK70" s="9">
        <v>0.24858796296296296</v>
      </c>
      <c r="AL70" s="39">
        <v>0.24858796296296296</v>
      </c>
      <c r="AM70" s="36">
        <v>0.32082175925925926</v>
      </c>
      <c r="AN70" s="31">
        <v>0.32082175925925926</v>
      </c>
      <c r="AO70" s="9">
        <v>0.3214814814814815</v>
      </c>
    </row>
    <row r="71" spans="1:41" ht="13.5">
      <c r="A71" s="44">
        <v>68</v>
      </c>
      <c r="B71" s="7" t="s">
        <v>128</v>
      </c>
      <c r="C71" s="8" t="s">
        <v>438</v>
      </c>
      <c r="D71" s="8" t="s">
        <v>129</v>
      </c>
      <c r="E71" s="9">
        <f>X71-W71+AF71-AE71+AN71-AM71</f>
        <v>0</v>
      </c>
      <c r="F71" s="20">
        <f>(7-COUNT(V71,W71,Z71,AE71,AH71,AJ71,AM71))*коэффициенты!$B$2</f>
        <v>0</v>
      </c>
      <c r="G71" s="16">
        <f>((SIGN(Y71)*-1)+1)*коэффициенты!$B$6+((SIGN(AD71)*-1)+1)*коэффициенты!$B$7+((SIGN(AA71)*-1)+1)*коэффициенты!$B$8+((SIGN(AB71)*-1)+1)*коэффициенты!$B$8+((SIGN(AC71)*-1)+1)*коэффициенты!$B$8+((SIGN(AG71)*-1)+1)*коэффициенты!$B$9+((SIGN(AI71)*-1)+1)*коэффициенты!$B$10+((SIGN(AK71)*-1)+1)*коэффициенты!$B$11+((SIGN(AL71)*-1)+1)*коэффициенты!$B$12+((SIGN(AO71)*-1)+1)*коэффициенты!$B$13</f>
        <v>120</v>
      </c>
      <c r="H71" s="23">
        <f>IF(Y71&gt;0,(Y71-X71)*коэффициенты!$B$24)+IF(AD71&gt;0,(AD71-Z71)*коэффициенты!$B$25)+IF(AG71&gt;0,(AG71-AF71)*коэффициенты!$B$26)+IF(AK71&gt;0,(AK71-AJ71)*коэффициенты!$B$27)+IF(AO71&gt;0,(AO71-AN71)*коэффициенты!$B$28)</f>
        <v>0.3256134259259261</v>
      </c>
      <c r="I71" s="16">
        <f>VLOOKUP($C71,коэффициенты!$E$2:$T$300,5,FALSE)</f>
        <v>0</v>
      </c>
      <c r="J71" s="16">
        <f>VLOOKUP($C71,коэффициенты!$E$2:$T$300,6,FALSE)</f>
        <v>0</v>
      </c>
      <c r="K71" s="16">
        <f>VLOOKUP($C71,коэффициенты!$E$2:$T$300,7,FALSE)</f>
        <v>0</v>
      </c>
      <c r="L71" s="16">
        <f>VLOOKUP($C71,коэффициенты!$E$2:$T$300,8,FALSE)</f>
        <v>0</v>
      </c>
      <c r="M71" s="16">
        <f>VLOOKUP($C71,коэффициенты!$E$2:$T$300,9,FALSE)</f>
        <v>30</v>
      </c>
      <c r="N71" s="16">
        <f>VLOOKUP($C71,коэффициенты!$E$2:$T$300,10,FALSE)</f>
        <v>0</v>
      </c>
      <c r="O71" s="16">
        <f>VLOOKUP($C71,коэффициенты!$E$2:$T$300,11,FALSE)</f>
        <v>24</v>
      </c>
      <c r="P71" s="16">
        <f>VLOOKUP($C71,коэффициенты!$E$2:$T$300,12,FALSE)</f>
        <v>150</v>
      </c>
      <c r="Q71" s="16">
        <f>VLOOKUP($C71,коэффициенты!$E$2:$T$300,13,FALSE)</f>
        <v>20</v>
      </c>
      <c r="R71" s="16">
        <f>VLOOKUP($C71,коэффициенты!$E$2:$T$300,14,FALSE)</f>
        <v>12</v>
      </c>
      <c r="S71" s="16">
        <f>VLOOKUP($C71,коэффициенты!$E$2:$T$300,15,FALSE)</f>
        <v>30</v>
      </c>
      <c r="T71" s="16">
        <f>VLOOKUP($C71,коэффициенты!$E$2:$T$300,16,FALSE)</f>
        <v>120</v>
      </c>
      <c r="U71" s="15">
        <f>D71-E71+TIME(0,F71+G71,0)+H71+TIME(0,SUM(I71:L71),0)-TIME(0,SUM(M71:T71),0)</f>
        <v>0.5355787037037039</v>
      </c>
      <c r="V71" s="43">
        <v>0.07138888888888889</v>
      </c>
      <c r="W71" s="36">
        <v>0.1720486111111111</v>
      </c>
      <c r="X71" s="31">
        <v>0.1720486111111111</v>
      </c>
      <c r="Y71" s="39">
        <v>0.17305555555555555</v>
      </c>
      <c r="Z71" s="36">
        <v>0.11002314814814813</v>
      </c>
      <c r="AA71" s="9">
        <v>0.11091435185185185</v>
      </c>
      <c r="AB71" s="9">
        <v>0.11028935185185185</v>
      </c>
      <c r="AC71" s="9">
        <v>0.11171296296296296</v>
      </c>
      <c r="AD71" s="39">
        <v>0.11327546296296297</v>
      </c>
      <c r="AE71" s="36">
        <v>0.19689814814814813</v>
      </c>
      <c r="AF71" s="31">
        <v>0.19689814814814813</v>
      </c>
      <c r="AG71" s="39">
        <v>0.22422453703703704</v>
      </c>
      <c r="AH71" s="36">
        <v>0.24027777777777778</v>
      </c>
      <c r="AI71" s="39"/>
      <c r="AJ71" s="36">
        <v>0.2726041666666667</v>
      </c>
      <c r="AK71" s="9">
        <v>0.30082175925925925</v>
      </c>
      <c r="AL71" s="39">
        <v>0.30097222222222225</v>
      </c>
      <c r="AM71" s="36">
        <v>0.3331944444444444</v>
      </c>
      <c r="AN71" s="31">
        <v>0.3331944444444444</v>
      </c>
      <c r="AO71" s="9">
        <v>0.33467592592592593</v>
      </c>
    </row>
    <row r="72" spans="1:41" ht="13.5">
      <c r="A72" s="44">
        <v>69</v>
      </c>
      <c r="B72" s="7" t="s">
        <v>103</v>
      </c>
      <c r="C72" s="8" t="s">
        <v>374</v>
      </c>
      <c r="D72" s="8" t="s">
        <v>104</v>
      </c>
      <c r="E72" s="9">
        <f>X72-W72+AF72-AE72+AN72-AM72</f>
        <v>0.0025000000000000022</v>
      </c>
      <c r="F72" s="20">
        <f>(7-COUNT(V72,W72,Z72,AE72,AH72,AJ72,AM72))*коэффициенты!$B$2</f>
        <v>0</v>
      </c>
      <c r="G72" s="16">
        <f>((SIGN(Y72)*-1)+1)*коэффициенты!$B$6+((SIGN(AD72)*-1)+1)*коэффициенты!$B$7+((SIGN(AA72)*-1)+1)*коэффициенты!$B$8+((SIGN(AB72)*-1)+1)*коэффициенты!$B$8+((SIGN(AC72)*-1)+1)*коэффициенты!$B$8+((SIGN(AG72)*-1)+1)*коэффициенты!$B$9+((SIGN(AI72)*-1)+1)*коэффициенты!$B$10+((SIGN(AK72)*-1)+1)*коэффициенты!$B$11+((SIGN(AL72)*-1)+1)*коэффициенты!$B$12+((SIGN(AO72)*-1)+1)*коэффициенты!$B$13</f>
        <v>120</v>
      </c>
      <c r="H72" s="23">
        <f>IF(Y72&gt;0,(Y72-X72)*коэффициенты!$B$24)+IF(AD72&gt;0,(AD72-Z72)*коэффициенты!$B$25)+IF(AG72&gt;0,(AG72-AF72)*коэффициенты!$B$26)+IF(AK72&gt;0,(AK72-AJ72)*коэффициенты!$B$27)+IF(AO72&gt;0,(AO72-AN72)*коэффициенты!$B$28)</f>
        <v>0.35223379629629553</v>
      </c>
      <c r="I72" s="16">
        <f>VLOOKUP($C72,коэффициенты!$E$2:$T$300,5,FALSE)</f>
        <v>0</v>
      </c>
      <c r="J72" s="16">
        <f>VLOOKUP($C72,коэффициенты!$E$2:$T$300,6,FALSE)</f>
        <v>0</v>
      </c>
      <c r="K72" s="16">
        <f>VLOOKUP($C72,коэффициенты!$E$2:$T$300,7,FALSE)</f>
        <v>0</v>
      </c>
      <c r="L72" s="16">
        <f>VLOOKUP($C72,коэффициенты!$E$2:$T$300,8,FALSE)</f>
        <v>0</v>
      </c>
      <c r="M72" s="16">
        <f>VLOOKUP($C72,коэффициенты!$E$2:$T$300,9,FALSE)</f>
        <v>0</v>
      </c>
      <c r="N72" s="16">
        <f>VLOOKUP($C72,коэффициенты!$E$2:$T$300,10,FALSE)</f>
        <v>12</v>
      </c>
      <c r="O72" s="16">
        <f>VLOOKUP($C72,коэффициенты!$E$2:$T$300,11,FALSE)</f>
        <v>12</v>
      </c>
      <c r="P72" s="16">
        <f>VLOOKUP($C72,коэффициенты!$E$2:$T$300,12,FALSE)</f>
        <v>150</v>
      </c>
      <c r="Q72" s="16">
        <f>VLOOKUP($C72,коэффициенты!$E$2:$T$300,13,FALSE)</f>
        <v>20</v>
      </c>
      <c r="R72" s="16">
        <f>VLOOKUP($C72,коэффициенты!$E$2:$T$300,14,FALSE)</f>
        <v>8</v>
      </c>
      <c r="S72" s="16">
        <f>VLOOKUP($C72,коэффициенты!$E$2:$T$300,15,FALSE)</f>
        <v>30</v>
      </c>
      <c r="T72" s="16">
        <f>VLOOKUP($C72,коэффициенты!$E$2:$T$300,16,FALSE)</f>
        <v>120</v>
      </c>
      <c r="U72" s="15">
        <f>D72-E72+TIME(0,F72+G72,0)+H72+TIME(0,SUM(I72:L72),0)-TIME(0,SUM(M72:T72),0)</f>
        <v>0.549502314814814</v>
      </c>
      <c r="V72" s="43">
        <v>0.20996527777777776</v>
      </c>
      <c r="W72" s="36">
        <v>0.2707175925925926</v>
      </c>
      <c r="X72" s="31">
        <v>0.2707175925925926</v>
      </c>
      <c r="Y72" s="39">
        <v>0.2712615740740741</v>
      </c>
      <c r="Z72" s="36">
        <v>0.30922453703703706</v>
      </c>
      <c r="AA72" s="9">
        <v>0.31042824074074077</v>
      </c>
      <c r="AB72" s="9">
        <v>0.30940972222222224</v>
      </c>
      <c r="AC72" s="9">
        <v>0.30982638888888886</v>
      </c>
      <c r="AD72" s="39">
        <v>0.3108796296296296</v>
      </c>
      <c r="AE72" s="36">
        <v>0.15346064814814817</v>
      </c>
      <c r="AF72" s="31">
        <v>0.15346064814814817</v>
      </c>
      <c r="AG72" s="39">
        <v>0.18795138888888888</v>
      </c>
      <c r="AH72" s="36">
        <v>0.07885416666666667</v>
      </c>
      <c r="AI72" s="39"/>
      <c r="AJ72" s="36">
        <v>0.10831018518518519</v>
      </c>
      <c r="AK72" s="9">
        <v>0.13842592592592592</v>
      </c>
      <c r="AL72" s="9">
        <v>0.13842592592592592</v>
      </c>
      <c r="AM72" s="36">
        <v>0.06211805555555555</v>
      </c>
      <c r="AN72" s="9">
        <v>0.06461805555555555</v>
      </c>
      <c r="AO72" s="9">
        <v>0.06509259259259259</v>
      </c>
    </row>
    <row r="73" spans="1:41" ht="13.5">
      <c r="A73" s="44">
        <v>70</v>
      </c>
      <c r="B73" s="7" t="s">
        <v>105</v>
      </c>
      <c r="C73" s="8" t="s">
        <v>409</v>
      </c>
      <c r="D73" s="8" t="s">
        <v>106</v>
      </c>
      <c r="E73" s="9">
        <f>X73-W73+AF73-AE73+AN73-AM73</f>
        <v>0</v>
      </c>
      <c r="F73" s="20">
        <f>(7-COUNT(V73,W73,Z73,AE73,AH73,AJ73,AM73))*коэффициенты!$B$2</f>
        <v>0</v>
      </c>
      <c r="G73" s="16">
        <f>((SIGN(Y73)*-1)+1)*коэффициенты!$B$6+((SIGN(AD73)*-1)+1)*коэффициенты!$B$7+((SIGN(AA73)*-1)+1)*коэффициенты!$B$8+((SIGN(AB73)*-1)+1)*коэффициенты!$B$8+((SIGN(AC73)*-1)+1)*коэффициенты!$B$8+((SIGN(AG73)*-1)+1)*коэффициенты!$B$9+((SIGN(AI73)*-1)+1)*коэффициенты!$B$10+((SIGN(AK73)*-1)+1)*коэффициенты!$B$11+((SIGN(AL73)*-1)+1)*коэффициенты!$B$12+((SIGN(AO73)*-1)+1)*коэффициенты!$B$13</f>
        <v>120</v>
      </c>
      <c r="H73" s="23">
        <f>IF(Y73&gt;0,(Y73-X73)*коэффициенты!$B$24)+IF(AD73&gt;0,(AD73-Z73)*коэффициенты!$B$25)+IF(AG73&gt;0,(AG73-AF73)*коэффициенты!$B$26)+IF(AK73&gt;0,(AK73-AJ73)*коэффициенты!$B$27)+IF(AO73&gt;0,(AO73-AN73)*коэффициенты!$B$28)</f>
        <v>0.29216435185185186</v>
      </c>
      <c r="I73" s="16">
        <f>VLOOKUP($C73,коэффициенты!$E$2:$T$300,5,FALSE)</f>
        <v>0</v>
      </c>
      <c r="J73" s="16">
        <f>VLOOKUP($C73,коэффициенты!$E$2:$T$300,6,FALSE)</f>
        <v>0</v>
      </c>
      <c r="K73" s="16">
        <f>VLOOKUP($C73,коэффициенты!$E$2:$T$300,7,FALSE)</f>
        <v>0</v>
      </c>
      <c r="L73" s="16">
        <f>VLOOKUP($C73,коэффициенты!$E$2:$T$300,8,FALSE)</f>
        <v>0</v>
      </c>
      <c r="M73" s="16">
        <f>VLOOKUP($C73,коэффициенты!$E$2:$T$300,9,FALSE)</f>
        <v>0</v>
      </c>
      <c r="N73" s="16">
        <f>VLOOKUP($C73,коэффициенты!$E$2:$T$300,10,FALSE)</f>
        <v>36</v>
      </c>
      <c r="O73" s="16">
        <f>VLOOKUP($C73,коэффициенты!$E$2:$T$300,11,FALSE)</f>
        <v>20</v>
      </c>
      <c r="P73" s="16">
        <f>VLOOKUP($C73,коэффициенты!$E$2:$T$300,12,FALSE)</f>
        <v>150</v>
      </c>
      <c r="Q73" s="16">
        <f>VLOOKUP($C73,коэффициенты!$E$2:$T$300,13,FALSE)</f>
        <v>20</v>
      </c>
      <c r="R73" s="16">
        <f>VLOOKUP($C73,коэффициенты!$E$2:$T$300,14,FALSE)</f>
        <v>4</v>
      </c>
      <c r="S73" s="16">
        <f>VLOOKUP($C73,коэффициенты!$E$2:$T$300,15,FALSE)</f>
        <v>30</v>
      </c>
      <c r="T73" s="16">
        <f>VLOOKUP($C73,коэффициенты!$E$2:$T$300,16,FALSE)</f>
        <v>0</v>
      </c>
      <c r="U73" s="15">
        <f>D73-E73+TIME(0,F73+G73,0)+H73+TIME(0,SUM(I73:L73),0)-TIME(0,SUM(M73:T73),0)</f>
        <v>0.557650462962963</v>
      </c>
      <c r="V73" s="43">
        <v>0.05476851851851852</v>
      </c>
      <c r="W73" s="36">
        <v>0.09335648148148147</v>
      </c>
      <c r="X73" s="31">
        <v>0.09335648148148147</v>
      </c>
      <c r="Y73" s="39">
        <v>0.09408564814814814</v>
      </c>
      <c r="Z73" s="36">
        <v>0.15590277777777778</v>
      </c>
      <c r="AA73" s="9">
        <v>0.15688657407407405</v>
      </c>
      <c r="AB73" s="9">
        <v>0.15606481481481482</v>
      </c>
      <c r="AC73" s="9">
        <v>0.15637731481481482</v>
      </c>
      <c r="AD73" s="39">
        <v>0.15725694444444446</v>
      </c>
      <c r="AE73" s="36">
        <v>0.1741087962962963</v>
      </c>
      <c r="AF73" s="31">
        <v>0.1741087962962963</v>
      </c>
      <c r="AG73" s="39">
        <v>0.2045486111111111</v>
      </c>
      <c r="AH73" s="36">
        <v>0.3016435185185185</v>
      </c>
      <c r="AI73" s="39"/>
      <c r="AJ73" s="36">
        <v>0.2356828703703704</v>
      </c>
      <c r="AK73" s="9">
        <v>0.2579861111111111</v>
      </c>
      <c r="AL73" s="39">
        <v>0.2579861111111111</v>
      </c>
      <c r="AM73" s="36">
        <v>0.3216435185185185</v>
      </c>
      <c r="AN73" s="31">
        <v>0.3216435185185185</v>
      </c>
      <c r="AO73" s="9">
        <v>0.322349537037037</v>
      </c>
    </row>
    <row r="74" spans="1:41" ht="13.5">
      <c r="A74" s="44">
        <v>71</v>
      </c>
      <c r="B74" s="7" t="s">
        <v>117</v>
      </c>
      <c r="C74" s="8" t="s">
        <v>432</v>
      </c>
      <c r="D74" s="8" t="s">
        <v>118</v>
      </c>
      <c r="E74" s="9">
        <f>X74-W74+AF74-AE74+AN74-AM74</f>
        <v>0</v>
      </c>
      <c r="F74" s="20">
        <f>(7-COUNT(V74,W74,Z74,AE74,AH74,AJ74,AM74))*коэффициенты!$B$2</f>
        <v>0</v>
      </c>
      <c r="G74" s="16">
        <f>((SIGN(Y74)*-1)+1)*коэффициенты!$B$6+((SIGN(AD74)*-1)+1)*коэффициенты!$B$7+((SIGN(AA74)*-1)+1)*коэффициенты!$B$8+((SIGN(AB74)*-1)+1)*коэффициенты!$B$8+((SIGN(AC74)*-1)+1)*коэффициенты!$B$8+((SIGN(AG74)*-1)+1)*коэффициенты!$B$9+((SIGN(AI74)*-1)+1)*коэффициенты!$B$10+((SIGN(AK74)*-1)+1)*коэффициенты!$B$11+((SIGN(AL74)*-1)+1)*коэффициенты!$B$12+((SIGN(AO74)*-1)+1)*коэффициенты!$B$13</f>
        <v>0</v>
      </c>
      <c r="H74" s="23">
        <f>IF(Y74&gt;0,(Y74-X74)*коэффициенты!$B$24)+IF(AD74&gt;0,(AD74-Z74)*коэффициенты!$B$25)+IF(AG74&gt;0,(AG74-AF74)*коэффициенты!$B$26)+IF(AK74&gt;0,(AK74-AJ74)*коэффициенты!$B$27)+IF(AO74&gt;0,(AO74-AN74)*коэффициенты!$B$28)</f>
        <v>0.41229166666666694</v>
      </c>
      <c r="I74" s="16">
        <f>VLOOKUP($C74,коэффициенты!$E$2:$T$300,5,FALSE)</f>
        <v>0</v>
      </c>
      <c r="J74" s="16">
        <f>VLOOKUP($C74,коэффициенты!$E$2:$T$300,6,FALSE)</f>
        <v>0</v>
      </c>
      <c r="K74" s="16">
        <f>VLOOKUP($C74,коэффициенты!$E$2:$T$300,7,FALSE)</f>
        <v>0</v>
      </c>
      <c r="L74" s="16">
        <f>VLOOKUP($C74,коэффициенты!$E$2:$T$300,8,FALSE)</f>
        <v>0</v>
      </c>
      <c r="M74" s="16">
        <f>VLOOKUP($C74,коэффициенты!$E$2:$T$300,9,FALSE)</f>
        <v>0</v>
      </c>
      <c r="N74" s="16">
        <f>VLOOKUP($C74,коэффициенты!$E$2:$T$300,10,FALSE)</f>
        <v>2</v>
      </c>
      <c r="O74" s="16">
        <f>VLOOKUP($C74,коэффициенты!$E$2:$T$300,11,FALSE)</f>
        <v>22</v>
      </c>
      <c r="P74" s="16">
        <f>VLOOKUP($C74,коэффициенты!$E$2:$T$300,12,FALSE)</f>
        <v>150</v>
      </c>
      <c r="Q74" s="16">
        <f>VLOOKUP($C74,коэффициенты!$E$2:$T$300,13,FALSE)</f>
        <v>20</v>
      </c>
      <c r="R74" s="16">
        <f>VLOOKUP($C74,коэффициенты!$E$2:$T$300,14,FALSE)</f>
        <v>12</v>
      </c>
      <c r="S74" s="16">
        <f>VLOOKUP($C74,коэффициенты!$E$2:$T$300,15,FALSE)</f>
        <v>0</v>
      </c>
      <c r="T74" s="16">
        <f>VLOOKUP($C74,коэффициенты!$E$2:$T$300,16,FALSE)</f>
        <v>120</v>
      </c>
      <c r="U74" s="15">
        <f>D74-E74+TIME(0,F74+G74,0)+H74+TIME(0,SUM(I74:L74),0)-TIME(0,SUM(M74:T74),0)</f>
        <v>0.5593865740740743</v>
      </c>
      <c r="V74" s="43">
        <v>0.05243055555555556</v>
      </c>
      <c r="W74" s="9">
        <v>0.08115740740740741</v>
      </c>
      <c r="X74" s="31">
        <v>0.08115740740740741</v>
      </c>
      <c r="Y74" s="39">
        <v>0.08170138888888889</v>
      </c>
      <c r="Z74" s="36">
        <v>0.14677083333333332</v>
      </c>
      <c r="AA74" s="9">
        <v>0.14702546296296296</v>
      </c>
      <c r="AB74" s="9">
        <v>0.14756944444444445</v>
      </c>
      <c r="AC74" s="9">
        <v>0.14725694444444445</v>
      </c>
      <c r="AD74" s="39">
        <v>0.14776620370370372</v>
      </c>
      <c r="AE74" s="36">
        <v>0.1707638888888889</v>
      </c>
      <c r="AF74" s="31">
        <v>0.1707638888888889</v>
      </c>
      <c r="AG74" s="39">
        <v>0.22247685185185184</v>
      </c>
      <c r="AH74" s="36">
        <v>0.2543287037037037</v>
      </c>
      <c r="AI74" s="39">
        <v>0.2630439814814815</v>
      </c>
      <c r="AJ74" s="36">
        <v>0.27774305555555556</v>
      </c>
      <c r="AK74" s="9">
        <v>0.2995138888888889</v>
      </c>
      <c r="AL74" s="39">
        <v>0.29894675925925923</v>
      </c>
      <c r="AM74" s="36">
        <v>0.3204398148148148</v>
      </c>
      <c r="AN74" s="31">
        <v>0.3204398148148148</v>
      </c>
      <c r="AO74" s="9">
        <v>0.3208564814814815</v>
      </c>
    </row>
    <row r="75" spans="1:41" ht="13.5">
      <c r="A75" s="44">
        <v>72</v>
      </c>
      <c r="B75" s="7" t="s">
        <v>563</v>
      </c>
      <c r="C75" s="8" t="s">
        <v>388</v>
      </c>
      <c r="D75" s="8" t="s">
        <v>127</v>
      </c>
      <c r="E75" s="9">
        <f>X75-W75+AF75-AE75+AN75-AM75</f>
        <v>0.0022337962962962962</v>
      </c>
      <c r="F75" s="20">
        <f>(7-COUNT(V75,W75,Z75,AE75,AH75,AJ75,AM75))*коэффициенты!$B$2</f>
        <v>0</v>
      </c>
      <c r="G75" s="16">
        <f>((SIGN(Y75)*-1)+1)*коэффициенты!$B$6+((SIGN(AD75)*-1)+1)*коэффициенты!$B$7+((SIGN(AA75)*-1)+1)*коэффициенты!$B$8+((SIGN(AB75)*-1)+1)*коэффициенты!$B$8+((SIGN(AC75)*-1)+1)*коэффициенты!$B$8+((SIGN(AG75)*-1)+1)*коэффициенты!$B$9+((SIGN(AI75)*-1)+1)*коэффициенты!$B$10+((SIGN(AK75)*-1)+1)*коэффициенты!$B$11+((SIGN(AL75)*-1)+1)*коэффициенты!$B$12+((SIGN(AO75)*-1)+1)*коэффициенты!$B$13</f>
        <v>120</v>
      </c>
      <c r="H75" s="23">
        <f>IF(Y75&gt;0,(Y75-X75)*коэффициенты!$B$24)+IF(AD75&gt;0,(AD75-Z75)*коэффициенты!$B$25)+IF(AG75&gt;0,(AG75-AF75)*коэффициенты!$B$26)+IF(AK75&gt;0,(AK75-AJ75)*коэффициенты!$B$27)+IF(AO75&gt;0,(AO75-AN75)*коэффициенты!$B$28)</f>
        <v>0.3144675925925925</v>
      </c>
      <c r="I75" s="16">
        <f>VLOOKUP($C75,коэффициенты!$E$2:$T$300,5,FALSE)</f>
        <v>0</v>
      </c>
      <c r="J75" s="16">
        <f>VLOOKUP($C75,коэффициенты!$E$2:$T$300,6,FALSE)</f>
        <v>0</v>
      </c>
      <c r="K75" s="16">
        <f>VLOOKUP($C75,коэффициенты!$E$2:$T$300,7,FALSE)</f>
        <v>0</v>
      </c>
      <c r="L75" s="16">
        <f>VLOOKUP($C75,коэффициенты!$E$2:$T$300,8,FALSE)</f>
        <v>0</v>
      </c>
      <c r="M75" s="16">
        <f>VLOOKUP($C75,коэффициенты!$E$2:$T$300,9,FALSE)</f>
        <v>0</v>
      </c>
      <c r="N75" s="16">
        <f>VLOOKUP($C75,коэффициенты!$E$2:$T$300,10,FALSE)</f>
        <v>8</v>
      </c>
      <c r="O75" s="16">
        <f>VLOOKUP($C75,коэффициенты!$E$2:$T$300,11,FALSE)</f>
        <v>18</v>
      </c>
      <c r="P75" s="16">
        <f>VLOOKUP($C75,коэффициенты!$E$2:$T$300,12,FALSE)</f>
        <v>120</v>
      </c>
      <c r="Q75" s="16">
        <f>VLOOKUP($C75,коэффициенты!$E$2:$T$300,13,FALSE)</f>
        <v>0</v>
      </c>
      <c r="R75" s="16">
        <f>VLOOKUP($C75,коэффициенты!$E$2:$T$300,14,FALSE)</f>
        <v>12</v>
      </c>
      <c r="S75" s="16">
        <f>VLOOKUP($C75,коэффициенты!$E$2:$T$300,15,FALSE)</f>
        <v>30</v>
      </c>
      <c r="T75" s="16">
        <f>VLOOKUP($C75,коэффициенты!$E$2:$T$300,16,FALSE)</f>
        <v>120</v>
      </c>
      <c r="U75" s="15">
        <f>D75-E75+TIME(0,F75+G75,0)+H75+TIME(0,SUM(I75:L75),0)-TIME(0,SUM(M75:T75),0)</f>
        <v>0.565648148148148</v>
      </c>
      <c r="V75" s="43">
        <v>0.3037962962962963</v>
      </c>
      <c r="W75" s="36">
        <v>0.2775925925925926</v>
      </c>
      <c r="X75" s="31">
        <v>0.2775925925925926</v>
      </c>
      <c r="Y75" s="39">
        <v>0.27899305555555554</v>
      </c>
      <c r="Z75" s="36">
        <v>0.22065972222222222</v>
      </c>
      <c r="AA75" s="9">
        <v>0.2212152777777778</v>
      </c>
      <c r="AB75" s="9">
        <v>0.22083333333333333</v>
      </c>
      <c r="AC75" s="9">
        <v>0.22162037037037038</v>
      </c>
      <c r="AD75" s="39">
        <v>0.2219560185185185</v>
      </c>
      <c r="AE75" s="36">
        <v>0.07234953703703705</v>
      </c>
      <c r="AF75" s="31">
        <v>0.07234953703703705</v>
      </c>
      <c r="AG75" s="39">
        <v>0.09719907407407408</v>
      </c>
      <c r="AH75" s="36">
        <v>0.10605324074074074</v>
      </c>
      <c r="AI75" s="39"/>
      <c r="AJ75" s="36">
        <v>0.14989583333333334</v>
      </c>
      <c r="AK75" s="9">
        <v>0.18637731481481482</v>
      </c>
      <c r="AL75" s="9">
        <v>0.18650462962962963</v>
      </c>
      <c r="AM75" s="36">
        <v>0.05667824074074074</v>
      </c>
      <c r="AN75" s="9">
        <v>0.058912037037037034</v>
      </c>
      <c r="AO75" s="9">
        <v>0.05960648148148148</v>
      </c>
    </row>
    <row r="76" spans="1:41" ht="13.5">
      <c r="A76" s="44">
        <v>73</v>
      </c>
      <c r="B76" s="7" t="s">
        <v>107</v>
      </c>
      <c r="C76" s="8" t="s">
        <v>413</v>
      </c>
      <c r="D76" s="8" t="s">
        <v>108</v>
      </c>
      <c r="E76" s="9">
        <f>X76-W76+AF76-AE76+AN76-AM76</f>
        <v>0</v>
      </c>
      <c r="F76" s="20">
        <f>(7-COUNT(V76,W76,Z76,AE76,AH76,AJ76,AM76))*коэффициенты!$B$2</f>
        <v>0</v>
      </c>
      <c r="G76" s="16">
        <f>((SIGN(Y76)*-1)+1)*коэффициенты!$B$6+((SIGN(AD76)*-1)+1)*коэффициенты!$B$7+((SIGN(AA76)*-1)+1)*коэффициенты!$B$8+((SIGN(AB76)*-1)+1)*коэффициенты!$B$8+((SIGN(AC76)*-1)+1)*коэффициенты!$B$8+((SIGN(AG76)*-1)+1)*коэффициенты!$B$9+((SIGN(AI76)*-1)+1)*коэффициенты!$B$10+((SIGN(AK76)*-1)+1)*коэффициенты!$B$11+((SIGN(AL76)*-1)+1)*коэффициенты!$B$12+((SIGN(AO76)*-1)+1)*коэффициенты!$B$13</f>
        <v>120</v>
      </c>
      <c r="H76" s="23">
        <f>IF(Y76&gt;0,(Y76-X76)*коэффициенты!$B$24)+IF(AD76&gt;0,(AD76-Z76)*коэффициенты!$B$25)+IF(AG76&gt;0,(AG76-AF76)*коэффициенты!$B$26)+IF(AK76&gt;0,(AK76-AJ76)*коэффициенты!$B$27)+IF(AO76&gt;0,(AO76-AN76)*коэффициенты!$B$28)</f>
        <v>0.24952546296296302</v>
      </c>
      <c r="I76" s="16">
        <f>VLOOKUP($C76,коэффициенты!$E$2:$T$300,5,FALSE)</f>
        <v>0</v>
      </c>
      <c r="J76" s="16">
        <f>VLOOKUP($C76,коэффициенты!$E$2:$T$300,6,FALSE)</f>
        <v>0</v>
      </c>
      <c r="K76" s="16">
        <f>VLOOKUP($C76,коэффициенты!$E$2:$T$300,7,FALSE)</f>
        <v>0</v>
      </c>
      <c r="L76" s="16">
        <f>VLOOKUP($C76,коэффициенты!$E$2:$T$300,8,FALSE)</f>
        <v>0</v>
      </c>
      <c r="M76" s="16">
        <f>VLOOKUP($C76,коэффициенты!$E$2:$T$300,9,FALSE)</f>
        <v>0</v>
      </c>
      <c r="N76" s="16">
        <f>VLOOKUP($C76,коэффициенты!$E$2:$T$300,10,FALSE)</f>
        <v>10</v>
      </c>
      <c r="O76" s="16">
        <f>VLOOKUP($C76,коэффициенты!$E$2:$T$300,11,FALSE)</f>
        <v>14</v>
      </c>
      <c r="P76" s="16">
        <f>VLOOKUP($C76,коэффициенты!$E$2:$T$300,12,FALSE)</f>
        <v>0</v>
      </c>
      <c r="Q76" s="16">
        <f>VLOOKUP($C76,коэффициенты!$E$2:$T$300,13,FALSE)</f>
        <v>0</v>
      </c>
      <c r="R76" s="16">
        <f>VLOOKUP($C76,коэффициенты!$E$2:$T$300,14,FALSE)</f>
        <v>12</v>
      </c>
      <c r="S76" s="16">
        <f>VLOOKUP($C76,коэффициенты!$E$2:$T$300,15,FALSE)</f>
        <v>30</v>
      </c>
      <c r="T76" s="16">
        <f>VLOOKUP($C76,коэффициенты!$E$2:$T$300,16,FALSE)</f>
        <v>120</v>
      </c>
      <c r="U76" s="15">
        <f>D76-E76+TIME(0,F76+G76,0)+H76+TIME(0,SUM(I76:L76),0)-TIME(0,SUM(M76:T76),0)</f>
        <v>0.5699305555555556</v>
      </c>
      <c r="V76" s="43">
        <v>0.061550925925925926</v>
      </c>
      <c r="W76" s="36">
        <v>0.14787037037037037</v>
      </c>
      <c r="X76" s="31">
        <v>0.14787037037037037</v>
      </c>
      <c r="Y76" s="39">
        <v>0.14869212962962963</v>
      </c>
      <c r="Z76" s="36">
        <v>0.09702546296296295</v>
      </c>
      <c r="AA76" s="9">
        <v>0.0978125</v>
      </c>
      <c r="AB76" s="9">
        <v>0.09730324074074075</v>
      </c>
      <c r="AC76" s="9">
        <v>0.0985300925925926</v>
      </c>
      <c r="AD76" s="39">
        <v>0.09895833333333333</v>
      </c>
      <c r="AE76" s="36">
        <v>0.18417824074074074</v>
      </c>
      <c r="AF76" s="31">
        <v>0.18417824074074074</v>
      </c>
      <c r="AG76" s="39">
        <v>0.2013425925925926</v>
      </c>
      <c r="AH76" s="36">
        <v>0.27589120370370374</v>
      </c>
      <c r="AI76" s="39"/>
      <c r="AJ76" s="36">
        <v>0.23597222222222222</v>
      </c>
      <c r="AK76" s="9">
        <v>0.2653587962962963</v>
      </c>
      <c r="AL76" s="9">
        <v>0.2655787037037037</v>
      </c>
      <c r="AM76" s="36">
        <v>0.3292013888888889</v>
      </c>
      <c r="AN76" s="31">
        <v>0.3292013888888889</v>
      </c>
      <c r="AO76" s="9">
        <v>0.3296064814814815</v>
      </c>
    </row>
    <row r="77" spans="1:41" ht="13.5">
      <c r="A77" s="44">
        <v>74</v>
      </c>
      <c r="B77" s="7" t="s">
        <v>79</v>
      </c>
      <c r="C77" s="8" t="s">
        <v>400</v>
      </c>
      <c r="D77" s="8" t="s">
        <v>80</v>
      </c>
      <c r="E77" s="9">
        <f>X77-W77+AF77-AE77+AN77-AM77</f>
        <v>0</v>
      </c>
      <c r="F77" s="20">
        <f>(7-COUNT(V77,W77,Z77,AE77,AH77,AJ77,AM77))*коэффициенты!$B$2</f>
        <v>0</v>
      </c>
      <c r="G77" s="16">
        <f>((SIGN(Y77)*-1)+1)*коэффициенты!$B$6+((SIGN(AD77)*-1)+1)*коэффициенты!$B$7+((SIGN(AA77)*-1)+1)*коэффициенты!$B$8+((SIGN(AB77)*-1)+1)*коэффициенты!$B$8+((SIGN(AC77)*-1)+1)*коэффициенты!$B$8+((SIGN(AG77)*-1)+1)*коэффициенты!$B$9+((SIGN(AI77)*-1)+1)*коэффициенты!$B$10+((SIGN(AK77)*-1)+1)*коэффициенты!$B$11+((SIGN(AL77)*-1)+1)*коэффициенты!$B$12+((SIGN(AO77)*-1)+1)*коэффициенты!$B$13</f>
        <v>120</v>
      </c>
      <c r="H77" s="23">
        <f>IF(Y77&gt;0,(Y77-X77)*коэффициенты!$B$24)+IF(AD77&gt;0,(AD77-Z77)*коэффициенты!$B$25)+IF(AG77&gt;0,(AG77-AF77)*коэффициенты!$B$26)+IF(AK77&gt;0,(AK77-AJ77)*коэффициенты!$B$27)+IF(AO77&gt;0,(AO77-AN77)*коэффициенты!$B$28)</f>
        <v>0.3726967592592595</v>
      </c>
      <c r="I77" s="16">
        <f>VLOOKUP($C77,коэффициенты!$E$2:$T$300,5,FALSE)</f>
        <v>0</v>
      </c>
      <c r="J77" s="16">
        <f>VLOOKUP($C77,коэффициенты!$E$2:$T$300,6,FALSE)</f>
        <v>0</v>
      </c>
      <c r="K77" s="16">
        <f>VLOOKUP($C77,коэффициенты!$E$2:$T$300,7,FALSE)</f>
        <v>0</v>
      </c>
      <c r="L77" s="16">
        <f>VLOOKUP($C77,коэффициенты!$E$2:$T$300,8,FALSE)</f>
        <v>0</v>
      </c>
      <c r="M77" s="16">
        <f>VLOOKUP($C77,коэффициенты!$E$2:$T$300,9,FALSE)</f>
        <v>0</v>
      </c>
      <c r="N77" s="16">
        <f>VLOOKUP($C77,коэффициенты!$E$2:$T$300,10,FALSE)</f>
        <v>40</v>
      </c>
      <c r="O77" s="16">
        <f>VLOOKUP($C77,коэффициенты!$E$2:$T$300,11,FALSE)</f>
        <v>16</v>
      </c>
      <c r="P77" s="16">
        <f>VLOOKUP($C77,коэффициенты!$E$2:$T$300,12,FALSE)</f>
        <v>90</v>
      </c>
      <c r="Q77" s="16">
        <f>VLOOKUP($C77,коэффициенты!$E$2:$T$300,13,FALSE)</f>
        <v>20</v>
      </c>
      <c r="R77" s="16">
        <f>VLOOKUP($C77,коэффициенты!$E$2:$T$300,14,FALSE)</f>
        <v>12</v>
      </c>
      <c r="S77" s="16">
        <f>VLOOKUP($C77,коэффициенты!$E$2:$T$300,15,FALSE)</f>
        <v>30</v>
      </c>
      <c r="T77" s="16">
        <f>VLOOKUP($C77,коэффициенты!$E$2:$T$300,16,FALSE)</f>
        <v>120</v>
      </c>
      <c r="U77" s="15">
        <f>D77-E77+TIME(0,F77+G77,0)+H77+TIME(0,SUM(I77:L77),0)-TIME(0,SUM(M77:T77),0)</f>
        <v>0.5728125000000003</v>
      </c>
      <c r="V77" s="43">
        <v>0.06361111111111112</v>
      </c>
      <c r="W77" s="36">
        <v>0.08387731481481481</v>
      </c>
      <c r="X77" s="9">
        <v>0.08387731481481481</v>
      </c>
      <c r="Y77" s="39">
        <v>0.08439814814814815</v>
      </c>
      <c r="Z77" s="36">
        <v>0.14733796296296295</v>
      </c>
      <c r="AA77" s="9">
        <v>0.14774305555555556</v>
      </c>
      <c r="AB77" s="9">
        <v>0.14890046296296297</v>
      </c>
      <c r="AC77" s="9">
        <v>0.1483449074074074</v>
      </c>
      <c r="AD77" s="39">
        <v>0.1491550925925926</v>
      </c>
      <c r="AE77" s="36">
        <v>0.23174768518518518</v>
      </c>
      <c r="AF77" s="9">
        <v>0.23174768518518518</v>
      </c>
      <c r="AG77" s="39">
        <v>0.26773148148148146</v>
      </c>
      <c r="AH77" s="36">
        <v>0.21903935185185186</v>
      </c>
      <c r="AI77" s="39"/>
      <c r="AJ77" s="36">
        <v>0.17025462962962964</v>
      </c>
      <c r="AK77" s="9">
        <v>0.2026388888888889</v>
      </c>
      <c r="AL77" s="39">
        <v>0.2026388888888889</v>
      </c>
      <c r="AM77" s="36">
        <v>0.28956018518518517</v>
      </c>
      <c r="AN77" s="31">
        <v>0.28956018518518517</v>
      </c>
      <c r="AO77" s="9">
        <v>0.29497685185185185</v>
      </c>
    </row>
    <row r="78" spans="1:41" ht="13.5">
      <c r="A78" s="44">
        <v>75</v>
      </c>
      <c r="B78" s="7" t="s">
        <v>77</v>
      </c>
      <c r="C78" s="8" t="s">
        <v>436</v>
      </c>
      <c r="D78" s="8" t="s">
        <v>78</v>
      </c>
      <c r="E78" s="9">
        <f>X78-W78+AF78-AE78+AN78-AM78</f>
        <v>0</v>
      </c>
      <c r="F78" s="20">
        <f>(7-COUNT(V78,W78,Z78,AE78,AH78,AJ78,AM78))*коэффициенты!$B$2</f>
        <v>120</v>
      </c>
      <c r="G78" s="16">
        <f>((SIGN(Y78)*-1)+1)*коэффициенты!$B$6+((SIGN(AD78)*-1)+1)*коэффициенты!$B$7+((SIGN(AA78)*-1)+1)*коэффициенты!$B$8+((SIGN(AB78)*-1)+1)*коэффициенты!$B$8+((SIGN(AC78)*-1)+1)*коэффициенты!$B$8+((SIGN(AG78)*-1)+1)*коэффициенты!$B$9+((SIGN(AI78)*-1)+1)*коэффициенты!$B$10+((SIGN(AK78)*-1)+1)*коэффициенты!$B$11+((SIGN(AL78)*-1)+1)*коэффициенты!$B$12+((SIGN(AO78)*-1)+1)*коэффициенты!$B$13</f>
        <v>120</v>
      </c>
      <c r="H78" s="23">
        <f>IF(Y78&gt;0,(Y78-X78)*коэффициенты!$B$24)+IF(AD78&gt;0,(AD78-Z78)*коэффициенты!$B$25)+IF(AG78&gt;0,(AG78-AF78)*коэффициенты!$B$26)+IF(AK78&gt;0,(AK78-AJ78)*коэффициенты!$B$27)+IF(AO78&gt;0,(AO78-AN78)*коэффициенты!$B$28)</f>
        <v>0.35124999999999995</v>
      </c>
      <c r="I78" s="16">
        <f>VLOOKUP($C78,коэффициенты!$E$2:$T$300,5,FALSE)</f>
        <v>0</v>
      </c>
      <c r="J78" s="16">
        <f>VLOOKUP($C78,коэффициенты!$E$2:$T$300,6,FALSE)</f>
        <v>0</v>
      </c>
      <c r="K78" s="16">
        <f>VLOOKUP($C78,коэффициенты!$E$2:$T$300,7,FALSE)</f>
        <v>0</v>
      </c>
      <c r="L78" s="16">
        <f>VLOOKUP($C78,коэффициенты!$E$2:$T$300,8,FALSE)</f>
        <v>0</v>
      </c>
      <c r="M78" s="16">
        <f>VLOOKUP($C78,коэффициенты!$E$2:$T$300,9,FALSE)</f>
        <v>0</v>
      </c>
      <c r="N78" s="16">
        <f>VLOOKUP($C78,коэффициенты!$E$2:$T$300,10,FALSE)</f>
        <v>40</v>
      </c>
      <c r="O78" s="16">
        <f>VLOOKUP($C78,коэффициенты!$E$2:$T$300,11,FALSE)</f>
        <v>14</v>
      </c>
      <c r="P78" s="16">
        <f>VLOOKUP($C78,коэффициенты!$E$2:$T$300,12,FALSE)</f>
        <v>150</v>
      </c>
      <c r="Q78" s="16">
        <f>VLOOKUP($C78,коэффициенты!$E$2:$T$300,13,FALSE)</f>
        <v>20</v>
      </c>
      <c r="R78" s="16">
        <f>VLOOKUP($C78,коэффициенты!$E$2:$T$300,14,FALSE)</f>
        <v>12</v>
      </c>
      <c r="S78" s="16">
        <f>VLOOKUP($C78,коэффициенты!$E$2:$T$300,15,FALSE)</f>
        <v>0</v>
      </c>
      <c r="T78" s="16">
        <f>VLOOKUP($C78,коэффициенты!$E$2:$T$300,16,FALSE)</f>
        <v>120</v>
      </c>
      <c r="U78" s="15">
        <f>D78-E78+TIME(0,F78+G78,0)+H78+TIME(0,SUM(I78:L78),0)-TIME(0,SUM(M78:T78),0)</f>
        <v>0.6146180555555555</v>
      </c>
      <c r="V78" s="43">
        <v>0.051631944444444446</v>
      </c>
      <c r="W78" s="36">
        <v>0.08658564814814816</v>
      </c>
      <c r="X78" s="31">
        <v>0.08658564814814816</v>
      </c>
      <c r="Y78" s="39">
        <v>0.08712962962962963</v>
      </c>
      <c r="Z78" s="36">
        <v>0.14765046296296297</v>
      </c>
      <c r="AA78" s="9">
        <v>0.14873842592592593</v>
      </c>
      <c r="AB78" s="9">
        <v>0.14783564814814815</v>
      </c>
      <c r="AC78" s="9">
        <v>0.14822916666666666</v>
      </c>
      <c r="AD78" s="39">
        <v>0.1491550925925926</v>
      </c>
      <c r="AE78" s="36">
        <v>0.2378240740740741</v>
      </c>
      <c r="AF78" s="31">
        <v>0.2378240740740741</v>
      </c>
      <c r="AG78" s="39">
        <v>0.2654976851851852</v>
      </c>
      <c r="AH78" s="36"/>
      <c r="AI78" s="39"/>
      <c r="AJ78" s="36">
        <v>0.17324074074074072</v>
      </c>
      <c r="AK78" s="9">
        <v>0.21390046296296297</v>
      </c>
      <c r="AL78" s="9">
        <v>0.21390046296296297</v>
      </c>
      <c r="AM78" s="36">
        <v>0.29420138888888886</v>
      </c>
      <c r="AN78" s="31">
        <v>0.29420138888888886</v>
      </c>
      <c r="AO78" s="9">
        <v>0.2951388888888889</v>
      </c>
    </row>
    <row r="79" spans="1:41" ht="13.5">
      <c r="A79" s="44">
        <v>76</v>
      </c>
      <c r="B79" s="7" t="s">
        <v>74</v>
      </c>
      <c r="C79" s="8" t="s">
        <v>431</v>
      </c>
      <c r="D79" s="8" t="s">
        <v>75</v>
      </c>
      <c r="E79" s="9">
        <f>X79-W79+AF79-AE79+AN79-AM79</f>
        <v>0</v>
      </c>
      <c r="F79" s="20">
        <f>(7-COUNT(V79,W79,Z79,AE79,AH79,AJ79,AM79))*коэффициенты!$B$2</f>
        <v>0</v>
      </c>
      <c r="G79" s="16">
        <f>((SIGN(Y79)*-1)+1)*коэффициенты!$B$6+((SIGN(AD79)*-1)+1)*коэффициенты!$B$7+((SIGN(AA79)*-1)+1)*коэффициенты!$B$8+((SIGN(AB79)*-1)+1)*коэффициенты!$B$8+((SIGN(AC79)*-1)+1)*коэффициенты!$B$8+((SIGN(AG79)*-1)+1)*коэффициенты!$B$9+((SIGN(AI79)*-1)+1)*коэффициенты!$B$10+((SIGN(AK79)*-1)+1)*коэффициенты!$B$11+((SIGN(AL79)*-1)+1)*коэффициенты!$B$12+((SIGN(AO79)*-1)+1)*коэффициенты!$B$13</f>
        <v>120</v>
      </c>
      <c r="H79" s="23">
        <f>IF(Y79&gt;0,(Y79-X79)*коэффициенты!$B$24)+IF(AD79&gt;0,(AD79-Z79)*коэффициенты!$B$25)+IF(AG79&gt;0,(AG79-AF79)*коэффициенты!$B$26)+IF(AK79&gt;0,(AK79-AJ79)*коэффициенты!$B$27)+IF(AO79&gt;0,(AO79-AN79)*коэффициенты!$B$28)</f>
        <v>0.28386574074074084</v>
      </c>
      <c r="I79" s="16">
        <f>VLOOKUP($C79,коэффициенты!$E$2:$T$300,5,FALSE)</f>
        <v>120</v>
      </c>
      <c r="J79" s="16">
        <f>VLOOKUP($C79,коэффициенты!$E$2:$T$300,6,FALSE)</f>
        <v>0</v>
      </c>
      <c r="K79" s="16">
        <f>VLOOKUP($C79,коэффициенты!$E$2:$T$300,7,FALSE)</f>
        <v>0</v>
      </c>
      <c r="L79" s="16">
        <f>VLOOKUP($C79,коэффициенты!$E$2:$T$300,8,FALSE)</f>
        <v>0</v>
      </c>
      <c r="M79" s="16">
        <f>VLOOKUP($C79,коэффициенты!$E$2:$T$300,9,FALSE)</f>
        <v>0</v>
      </c>
      <c r="N79" s="16">
        <f>VLOOKUP($C79,коэффициенты!$E$2:$T$300,10,FALSE)</f>
        <v>26</v>
      </c>
      <c r="O79" s="16">
        <f>VLOOKUP($C79,коэффициенты!$E$2:$T$300,11,FALSE)</f>
        <v>10</v>
      </c>
      <c r="P79" s="16">
        <f>VLOOKUP($C79,коэффициенты!$E$2:$T$300,12,FALSE)</f>
        <v>30</v>
      </c>
      <c r="Q79" s="16">
        <f>VLOOKUP($C79,коэффициенты!$E$2:$T$300,13,FALSE)</f>
        <v>20</v>
      </c>
      <c r="R79" s="16">
        <f>VLOOKUP($C79,коэффициенты!$E$2:$T$300,14,FALSE)</f>
        <v>8</v>
      </c>
      <c r="S79" s="16">
        <f>VLOOKUP($C79,коэффициенты!$E$2:$T$300,15,FALSE)</f>
        <v>30</v>
      </c>
      <c r="T79" s="16">
        <f>VLOOKUP($C79,коэффициенты!$E$2:$T$300,16,FALSE)</f>
        <v>120</v>
      </c>
      <c r="U79" s="15">
        <f>D79-E79+TIME(0,F79+G79,0)+H79+TIME(0,SUM(I79:L79),0)-TIME(0,SUM(M79:T79),0)</f>
        <v>0.6196412037037038</v>
      </c>
      <c r="V79" s="43">
        <v>0.052002314814814814</v>
      </c>
      <c r="W79" s="36">
        <v>0.07699074074074073</v>
      </c>
      <c r="X79" s="31">
        <v>0.07699074074074073</v>
      </c>
      <c r="Y79" s="39">
        <v>0.07752314814814815</v>
      </c>
      <c r="Z79" s="36">
        <v>0.1438773148148148</v>
      </c>
      <c r="AA79" s="9">
        <v>0.14483796296296295</v>
      </c>
      <c r="AB79" s="9">
        <v>0.14412037037037037</v>
      </c>
      <c r="AC79" s="9">
        <v>0.1453125</v>
      </c>
      <c r="AD79" s="39">
        <v>0.14577546296296295</v>
      </c>
      <c r="AE79" s="36">
        <v>0.2363773148148148</v>
      </c>
      <c r="AF79" s="31">
        <v>0.2363773148148148</v>
      </c>
      <c r="AG79" s="39">
        <v>0.25372685185185184</v>
      </c>
      <c r="AH79" s="36">
        <v>0.26546296296296296</v>
      </c>
      <c r="AI79" s="40"/>
      <c r="AJ79" s="36">
        <v>0.1622685185185185</v>
      </c>
      <c r="AK79" s="9">
        <v>0.2000925925925926</v>
      </c>
      <c r="AL79" s="9">
        <v>0.2000925925925926</v>
      </c>
      <c r="AM79" s="36">
        <v>0.29271990740740744</v>
      </c>
      <c r="AN79" s="31">
        <v>0.29271990740740744</v>
      </c>
      <c r="AO79" s="9">
        <v>0.29444444444444445</v>
      </c>
    </row>
    <row r="80" spans="1:41" ht="13.5">
      <c r="A80" s="44">
        <v>77</v>
      </c>
      <c r="B80" s="7" t="s">
        <v>98</v>
      </c>
      <c r="C80" s="8" t="s">
        <v>440</v>
      </c>
      <c r="D80" s="8" t="s">
        <v>99</v>
      </c>
      <c r="E80" s="9">
        <f>X80-W80+AF80-AE80+AN80-AM80</f>
        <v>0</v>
      </c>
      <c r="F80" s="20">
        <f>(7-COUNT(V80,W80,Z80,AE80,AH80,AJ80,AM80))*коэффициенты!$B$2</f>
        <v>0</v>
      </c>
      <c r="G80" s="16">
        <f>((SIGN(Y80)*-1)+1)*коэффициенты!$B$6+((SIGN(AD80)*-1)+1)*коэффициенты!$B$7+((SIGN(AA80)*-1)+1)*коэффициенты!$B$8+((SIGN(AB80)*-1)+1)*коэффициенты!$B$8+((SIGN(AC80)*-1)+1)*коэффициенты!$B$8+((SIGN(AG80)*-1)+1)*коэффициенты!$B$9+((SIGN(AI80)*-1)+1)*коэффициенты!$B$10+((SIGN(AK80)*-1)+1)*коэффициенты!$B$11+((SIGN(AL80)*-1)+1)*коэффициенты!$B$12+((SIGN(AO80)*-1)+1)*коэффициенты!$B$13</f>
        <v>120</v>
      </c>
      <c r="H80" s="23">
        <f>IF(Y80&gt;0,(Y80-X80)*коэффициенты!$B$24)+IF(AD80&gt;0,(AD80-Z80)*коэффициенты!$B$25)+IF(AG80&gt;0,(AG80-AF80)*коэффициенты!$B$26)+IF(AK80&gt;0,(AK80-AJ80)*коэффициенты!$B$27)+IF(AO80&gt;0,(AO80-AN80)*коэффициенты!$B$28)</f>
        <v>0.33851851851851844</v>
      </c>
      <c r="I80" s="16">
        <f>VLOOKUP($C80,коэффициенты!$E$2:$T$300,5,FALSE)</f>
        <v>0</v>
      </c>
      <c r="J80" s="16">
        <f>VLOOKUP($C80,коэффициенты!$E$2:$T$300,6,FALSE)</f>
        <v>0</v>
      </c>
      <c r="K80" s="16">
        <f>VLOOKUP($C80,коэффициенты!$E$2:$T$300,7,FALSE)</f>
        <v>0</v>
      </c>
      <c r="L80" s="16">
        <f>VLOOKUP($C80,коэффициенты!$E$2:$T$300,8,FALSE)</f>
        <v>0</v>
      </c>
      <c r="M80" s="16">
        <f>VLOOKUP($C80,коэффициенты!$E$2:$T$300,9,FALSE)</f>
        <v>60</v>
      </c>
      <c r="N80" s="16">
        <f>VLOOKUP($C80,коэффициенты!$E$2:$T$300,10,FALSE)</f>
        <v>12</v>
      </c>
      <c r="O80" s="16">
        <f>VLOOKUP($C80,коэффициенты!$E$2:$T$300,11,FALSE)</f>
        <v>14</v>
      </c>
      <c r="P80" s="16">
        <f>VLOOKUP($C80,коэффициенты!$E$2:$T$300,12,FALSE)</f>
        <v>30</v>
      </c>
      <c r="Q80" s="16">
        <f>VLOOKUP($C80,коэффициенты!$E$2:$T$300,13,FALSE)</f>
        <v>20</v>
      </c>
      <c r="R80" s="16">
        <f>VLOOKUP($C80,коэффициенты!$E$2:$T$300,14,FALSE)</f>
        <v>4</v>
      </c>
      <c r="S80" s="16">
        <f>VLOOKUP($C80,коэффициенты!$E$2:$T$300,15,FALSE)</f>
        <v>0</v>
      </c>
      <c r="T80" s="16">
        <f>VLOOKUP($C80,коэффициенты!$E$2:$T$300,16,FALSE)</f>
        <v>0</v>
      </c>
      <c r="U80" s="15">
        <f>D80-E80+TIME(0,F80+G80,0)+H80+TIME(0,SUM(I80:L80),0)-TIME(0,SUM(M80:T80),0)</f>
        <v>0.6815162037037036</v>
      </c>
      <c r="V80" s="43">
        <v>0.04473379629629629</v>
      </c>
      <c r="W80" s="36">
        <v>0.061643518518518514</v>
      </c>
      <c r="X80" s="31">
        <v>0.061643518518518514</v>
      </c>
      <c r="Y80" s="39">
        <v>0.06412037037037037</v>
      </c>
      <c r="Z80" s="36">
        <v>0.13871527777777778</v>
      </c>
      <c r="AA80" s="9">
        <v>0.13936342592592593</v>
      </c>
      <c r="AB80" s="9">
        <v>0.13891203703703703</v>
      </c>
      <c r="AC80" s="9">
        <v>0.1399189814814815</v>
      </c>
      <c r="AD80" s="39">
        <v>0.14033564814814814</v>
      </c>
      <c r="AE80" s="36">
        <v>0.26533564814814814</v>
      </c>
      <c r="AF80" s="31">
        <v>0.26533564814814814</v>
      </c>
      <c r="AG80" s="39">
        <v>0.28052083333333333</v>
      </c>
      <c r="AH80" s="36">
        <v>0.2559606481481482</v>
      </c>
      <c r="AI80" s="39"/>
      <c r="AJ80" s="36">
        <v>0.16304398148148147</v>
      </c>
      <c r="AK80" s="9">
        <v>0.21881944444444446</v>
      </c>
      <c r="AL80" s="9">
        <v>0.2203587962962963</v>
      </c>
      <c r="AM80" s="36">
        <v>0.3079282407407407</v>
      </c>
      <c r="AN80" s="31">
        <v>0.3079282407407407</v>
      </c>
      <c r="AO80" s="9">
        <v>0.3086111111111111</v>
      </c>
    </row>
    <row r="81" spans="1:41" ht="13.5">
      <c r="A81" s="44">
        <v>78</v>
      </c>
      <c r="B81" s="7" t="s">
        <v>119</v>
      </c>
      <c r="C81" s="8" t="s">
        <v>418</v>
      </c>
      <c r="D81" s="8" t="s">
        <v>120</v>
      </c>
      <c r="E81" s="9">
        <f>X81-W81+AF81-AE81+AN81-AM81</f>
        <v>0</v>
      </c>
      <c r="F81" s="20">
        <f>(7-COUNT(V81,W81,Z81,AE81,AH81,AJ81,AM81))*коэффициенты!$B$2</f>
        <v>120</v>
      </c>
      <c r="G81" s="16">
        <f>((SIGN(Y81)*-1)+1)*коэффициенты!$B$6+((SIGN(AD81)*-1)+1)*коэффициенты!$B$7+((SIGN(AA81)*-1)+1)*коэффициенты!$B$8+((SIGN(AB81)*-1)+1)*коэффициенты!$B$8+((SIGN(AC81)*-1)+1)*коэффициенты!$B$8+((SIGN(AG81)*-1)+1)*коэффициенты!$B$9+((SIGN(AI81)*-1)+1)*коэффициенты!$B$10+((SIGN(AK81)*-1)+1)*коэффициенты!$B$11+((SIGN(AL81)*-1)+1)*коэффициенты!$B$12+((SIGN(AO81)*-1)+1)*коэффициенты!$B$13</f>
        <v>120</v>
      </c>
      <c r="H81" s="23">
        <f>IF(Y81&gt;0,(Y81-X81)*коэффициенты!$B$24)+IF(AD81&gt;0,(AD81-Z81)*коэффициенты!$B$25)+IF(AG81&gt;0,(AG81-AF81)*коэффициенты!$B$26)+IF(AK81&gt;0,(AK81-AJ81)*коэффициенты!$B$27)+IF(AO81&gt;0,(AO81-AN81)*коэффициенты!$B$28)</f>
        <v>0.36822916666666716</v>
      </c>
      <c r="I81" s="16">
        <f>VLOOKUP($C81,коэффициенты!$E$2:$T$300,5,FALSE)</f>
        <v>0</v>
      </c>
      <c r="J81" s="16">
        <f>VLOOKUP($C81,коэффициенты!$E$2:$T$300,6,FALSE)</f>
        <v>0</v>
      </c>
      <c r="K81" s="16">
        <f>VLOOKUP($C81,коэффициенты!$E$2:$T$300,7,FALSE)</f>
        <v>0</v>
      </c>
      <c r="L81" s="16">
        <f>VLOOKUP($C81,коэффициенты!$E$2:$T$300,8,FALSE)</f>
        <v>0</v>
      </c>
      <c r="M81" s="16">
        <f>VLOOKUP($C81,коэффициенты!$E$2:$T$300,9,FALSE)</f>
        <v>0</v>
      </c>
      <c r="N81" s="16">
        <f>VLOOKUP($C81,коэффициенты!$E$2:$T$300,10,FALSE)</f>
        <v>14</v>
      </c>
      <c r="O81" s="16">
        <f>VLOOKUP($C81,коэффициенты!$E$2:$T$300,11,FALSE)</f>
        <v>10</v>
      </c>
      <c r="P81" s="16">
        <f>VLOOKUP($C81,коэффициенты!$E$2:$T$300,12,FALSE)</f>
        <v>90</v>
      </c>
      <c r="Q81" s="16">
        <f>VLOOKUP($C81,коэффициенты!$E$2:$T$300,13,FALSE)</f>
        <v>20</v>
      </c>
      <c r="R81" s="16">
        <f>VLOOKUP($C81,коэффициенты!$E$2:$T$300,14,FALSE)</f>
        <v>12</v>
      </c>
      <c r="S81" s="16">
        <f>VLOOKUP($C81,коэффициенты!$E$2:$T$300,15,FALSE)</f>
        <v>30</v>
      </c>
      <c r="T81" s="16">
        <f>VLOOKUP($C81,коэффициенты!$E$2:$T$300,16,FALSE)</f>
        <v>120</v>
      </c>
      <c r="U81" s="15">
        <f>D81-E81+TIME(0,F81+G81,0)+H81+TIME(0,SUM(I81:L81),0)-TIME(0,SUM(M81:T81),0)</f>
        <v>0.7031481481481486</v>
      </c>
      <c r="V81" s="43">
        <v>0.0766087962962963</v>
      </c>
      <c r="W81" s="36">
        <v>0.10513888888888889</v>
      </c>
      <c r="X81" s="31">
        <v>0.10513888888888889</v>
      </c>
      <c r="Y81" s="39">
        <v>0.10567129629629629</v>
      </c>
      <c r="Z81" s="36">
        <v>0.17506944444444442</v>
      </c>
      <c r="AA81" s="9">
        <v>0.17576388888888891</v>
      </c>
      <c r="AB81" s="9">
        <v>0.17530092592592594</v>
      </c>
      <c r="AC81" s="9">
        <v>0.17628472222222222</v>
      </c>
      <c r="AD81" s="39">
        <v>0.17684027777777778</v>
      </c>
      <c r="AE81" s="36">
        <v>0.25350694444444444</v>
      </c>
      <c r="AF81" s="31">
        <v>0.25350694444444444</v>
      </c>
      <c r="AG81" s="39">
        <v>0.29248842592592594</v>
      </c>
      <c r="AH81" s="36"/>
      <c r="AI81" s="39"/>
      <c r="AJ81" s="36">
        <v>0.20283564814814814</v>
      </c>
      <c r="AK81" s="9">
        <v>0.22978009259259258</v>
      </c>
      <c r="AL81" s="39">
        <v>0.22995370370370372</v>
      </c>
      <c r="AM81" s="36">
        <v>0.31896990740740744</v>
      </c>
      <c r="AN81" s="31">
        <v>0.31896990740740744</v>
      </c>
      <c r="AO81" s="9">
        <v>0.3196990740740741</v>
      </c>
    </row>
    <row r="82" spans="1:41" ht="13.5">
      <c r="A82" s="44">
        <v>79</v>
      </c>
      <c r="B82" s="7" t="s">
        <v>130</v>
      </c>
      <c r="C82" s="8" t="s">
        <v>433</v>
      </c>
      <c r="D82" s="8" t="s">
        <v>131</v>
      </c>
      <c r="E82" s="9">
        <f>X82-W82+AF82-AE82+AN82-AM82</f>
        <v>0</v>
      </c>
      <c r="F82" s="20">
        <f>(7-COUNT(V82,W82,Z82,AE82,AH82,AJ82,AM82))*коэффициенты!$B$2</f>
        <v>0</v>
      </c>
      <c r="G82" s="16">
        <f>((SIGN(Y82)*-1)+1)*коэффициенты!$B$6+((SIGN(AD82)*-1)+1)*коэффициенты!$B$7+((SIGN(AA82)*-1)+1)*коэффициенты!$B$8+((SIGN(AB82)*-1)+1)*коэффициенты!$B$8+((SIGN(AC82)*-1)+1)*коэффициенты!$B$8+((SIGN(AG82)*-1)+1)*коэффициенты!$B$9+((SIGN(AI82)*-1)+1)*коэффициенты!$B$10+((SIGN(AK82)*-1)+1)*коэффициенты!$B$11+((SIGN(AL82)*-1)+1)*коэффициенты!$B$12+((SIGN(AO82)*-1)+1)*коэффициенты!$B$13</f>
        <v>0</v>
      </c>
      <c r="H82" s="23">
        <f>IF(Y82&gt;0,(Y82-X82)*коэффициенты!$B$24)+IF(AD82&gt;0,(AD82-Z82)*коэффициенты!$B$25)+IF(AG82&gt;0,(AG82-AF82)*коэффициенты!$B$26)+IF(AK82&gt;0,(AK82-AJ82)*коэффициенты!$B$27)+IF(AO82&gt;0,(AO82-AN82)*коэффициенты!$B$28)</f>
        <v>0.2802199074074081</v>
      </c>
      <c r="I82" s="16">
        <f>VLOOKUP($C82,коэффициенты!$E$2:$T$300,5,FALSE)</f>
        <v>600</v>
      </c>
      <c r="J82" s="16">
        <f>VLOOKUP($C82,коэффициенты!$E$2:$T$300,6,FALSE)</f>
        <v>0</v>
      </c>
      <c r="K82" s="16">
        <f>VLOOKUP($C82,коэффициенты!$E$2:$T$300,7,FALSE)</f>
        <v>0</v>
      </c>
      <c r="L82" s="16">
        <f>VLOOKUP($C82,коэффициенты!$E$2:$T$300,8,FALSE)</f>
        <v>0</v>
      </c>
      <c r="M82" s="16">
        <f>VLOOKUP($C82,коэффициенты!$E$2:$T$300,9,FALSE)</f>
        <v>30</v>
      </c>
      <c r="N82" s="16">
        <f>VLOOKUP($C82,коэффициенты!$E$2:$T$300,10,FALSE)</f>
        <v>16</v>
      </c>
      <c r="O82" s="16">
        <f>VLOOKUP($C82,коэффициенты!$E$2:$T$300,11,FALSE)</f>
        <v>18</v>
      </c>
      <c r="P82" s="16">
        <f>VLOOKUP($C82,коэффициенты!$E$2:$T$300,12,FALSE)</f>
        <v>90</v>
      </c>
      <c r="Q82" s="16">
        <f>VLOOKUP($C82,коэффициенты!$E$2:$T$300,13,FALSE)</f>
        <v>0</v>
      </c>
      <c r="R82" s="16">
        <f>VLOOKUP($C82,коэффициенты!$E$2:$T$300,14,FALSE)</f>
        <v>4</v>
      </c>
      <c r="S82" s="16">
        <f>VLOOKUP($C82,коэффициенты!$E$2:$T$300,15,FALSE)</f>
        <v>30</v>
      </c>
      <c r="T82" s="16">
        <f>VLOOKUP($C82,коэффициенты!$E$2:$T$300,16,FALSE)</f>
        <v>120</v>
      </c>
      <c r="U82" s="15">
        <f>D82-E82+TIME(0,F82+G82,0)+H82+TIME(0,SUM(I82:L82),0)-TIME(0,SUM(M82:T82),0)</f>
        <v>0.8794791666666674</v>
      </c>
      <c r="V82" s="43">
        <v>0.05145833333333333</v>
      </c>
      <c r="W82" s="36">
        <v>0.08100694444444444</v>
      </c>
      <c r="X82" s="31">
        <v>0.08100694444444444</v>
      </c>
      <c r="Y82" s="39">
        <v>0.0817361111111111</v>
      </c>
      <c r="Z82" s="36">
        <v>0.17202546296296295</v>
      </c>
      <c r="AA82" s="9">
        <v>0.1736574074074074</v>
      </c>
      <c r="AB82" s="9">
        <v>0.17299768518518518</v>
      </c>
      <c r="AC82" s="9">
        <v>0.1744212962962963</v>
      </c>
      <c r="AD82" s="39">
        <v>0.17569444444444446</v>
      </c>
      <c r="AE82" s="36">
        <v>0.3123842592592592</v>
      </c>
      <c r="AF82" s="31">
        <v>0.3123842592592592</v>
      </c>
      <c r="AG82" s="39">
        <v>0.32861111111111113</v>
      </c>
      <c r="AH82" s="36">
        <v>0.258587962962963</v>
      </c>
      <c r="AI82" s="39">
        <v>0.29997685185185186</v>
      </c>
      <c r="AJ82" s="36">
        <v>0.20787037037037037</v>
      </c>
      <c r="AK82" s="9">
        <v>0.23982638888888888</v>
      </c>
      <c r="AL82" s="39">
        <v>0.2402199074074074</v>
      </c>
      <c r="AM82" s="36">
        <v>0.3446064814814815</v>
      </c>
      <c r="AN82" s="31">
        <v>0.3446064814814815</v>
      </c>
      <c r="AO82" s="9">
        <v>0.34509259259259256</v>
      </c>
    </row>
  </sheetData>
  <mergeCells count="7">
    <mergeCell ref="A1:U2"/>
    <mergeCell ref="AM1:AO1"/>
    <mergeCell ref="AH1:AI1"/>
    <mergeCell ref="W1:Y1"/>
    <mergeCell ref="Z1:AD1"/>
    <mergeCell ref="AE1:AG1"/>
    <mergeCell ref="AJ1:AL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ANTIPOV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Tutty</cp:lastModifiedBy>
  <cp:lastPrinted>2008-09-27T13:15:36Z</cp:lastPrinted>
  <dcterms:created xsi:type="dcterms:W3CDTF">2005-10-25T16:24:33Z</dcterms:created>
  <dcterms:modified xsi:type="dcterms:W3CDTF">2011-05-03T04:56:06Z</dcterms:modified>
  <cp:category/>
  <cp:version/>
  <cp:contentType/>
  <cp:contentStatus/>
</cp:coreProperties>
</file>